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ancolombia-my.sharepoint.com/personal/tyurgaquiz_dian_gov_co/Documents/Evaluaacion Impresoras Portátiles/"/>
    </mc:Choice>
  </mc:AlternateContent>
  <xr:revisionPtr revIDLastSave="106" documentId="8_{C15F911E-4E3B-4B7E-8B2B-549ECDAB3423}" xr6:coauthVersionLast="47" xr6:coauthVersionMax="47" xr10:uidLastSave="{8C575EAB-7A27-4858-8FD7-6F5EA4BEA10B}"/>
  <bookViews>
    <workbookView xWindow="-120" yWindow="-120" windowWidth="29040" windowHeight="15840" activeTab="1" xr2:uid="{5D5A0FF1-43D3-C848-A544-6DB2E9152CAA}"/>
  </bookViews>
  <sheets>
    <sheet name="Consolidado Ofertas" sheetId="19" r:id="rId1"/>
    <sheet name="Resultado Simulador" sheetId="18" r:id="rId2"/>
    <sheet name="VASQUEZ CARO Y CIA" sheetId="15" r:id="rId3"/>
    <sheet name="PEAR SOLUTIONS " sheetId="14" r:id="rId4"/>
    <sheet name="HARDWARE ASESORIAS SOFTWARE LTD" sheetId="13" r:id="rId5"/>
    <sheet name="COMPUTEL SYSTEM" sheetId="12" r:id="rId6"/>
    <sheet name="COLSOF " sheetId="11" r:id="rId7"/>
    <sheet name="VENEPLAST LTDA " sheetId="10" r:id="rId8"/>
    <sheet name="KEY MARKET SAS" sheetId="9" r:id="rId9"/>
    <sheet name=" SISTETRONICS" sheetId="8" r:id="rId10"/>
    <sheet name="NUEVA ERA SOLUCIONES SAS" sheetId="6" r:id="rId11"/>
    <sheet name="Sumimas" sheetId="5" r:id="rId12"/>
    <sheet name="NEX COMPUTER" sheetId="4" r:id="rId13"/>
    <sheet name="P&amp;P SYSTEMS" sheetId="3" r:id="rId14"/>
    <sheet name="UNIPLES" sheetId="2" r:id="rId15"/>
    <sheet name="COMSISTELCO" sheetId="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9" l="1"/>
  <c r="F4" i="19" l="1"/>
  <c r="F5" i="19"/>
  <c r="F6" i="19"/>
  <c r="G4" i="19"/>
  <c r="G5" i="19"/>
  <c r="G6" i="19"/>
  <c r="H4" i="19"/>
  <c r="H5" i="19"/>
  <c r="H6" i="19"/>
  <c r="I4" i="19"/>
  <c r="I5" i="19"/>
  <c r="I6" i="19"/>
  <c r="J4" i="19"/>
  <c r="J5" i="19"/>
  <c r="J6" i="19"/>
  <c r="K4" i="19"/>
  <c r="K5" i="19"/>
  <c r="K6" i="19"/>
  <c r="L4" i="19"/>
  <c r="L5" i="19"/>
  <c r="L6" i="19"/>
  <c r="M4" i="19"/>
  <c r="M5" i="19"/>
  <c r="M6" i="19"/>
  <c r="N4" i="19"/>
  <c r="N5" i="19"/>
  <c r="N6" i="19"/>
  <c r="O4" i="19"/>
  <c r="O5" i="19"/>
  <c r="O6" i="19"/>
  <c r="P4" i="19"/>
  <c r="P5" i="19"/>
  <c r="P6" i="19"/>
  <c r="Q4" i="19"/>
  <c r="Q5" i="19"/>
  <c r="Q6" i="19"/>
  <c r="R4" i="19"/>
  <c r="R5" i="19"/>
  <c r="R6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4" i="19"/>
  <c r="E5" i="19"/>
  <c r="E6" i="19"/>
  <c r="E3" i="19"/>
  <c r="N12" i="15"/>
  <c r="N11" i="15"/>
  <c r="N10" i="15"/>
  <c r="H7" i="19" l="1"/>
  <c r="P7" i="19"/>
  <c r="J7" i="19"/>
  <c r="E7" i="19"/>
  <c r="M7" i="19"/>
  <c r="F7" i="19"/>
  <c r="R7" i="19"/>
  <c r="G7" i="19"/>
  <c r="I7" i="19"/>
  <c r="N7" i="19"/>
  <c r="O7" i="19"/>
  <c r="K7" i="19"/>
  <c r="L7" i="19"/>
  <c r="Q7" i="19"/>
  <c r="L13" i="15" l="1"/>
  <c r="M13" i="15" s="1"/>
  <c r="N13" i="15" s="1"/>
  <c r="L12" i="15"/>
  <c r="M12" i="15" s="1"/>
  <c r="M11" i="15"/>
  <c r="L11" i="15"/>
  <c r="L10" i="15"/>
  <c r="M10" i="15" s="1"/>
  <c r="N14" i="15" s="1"/>
  <c r="L13" i="14"/>
  <c r="M13" i="14" s="1"/>
  <c r="N13" i="14" s="1"/>
  <c r="M12" i="14"/>
  <c r="N12" i="14" s="1"/>
  <c r="L12" i="14"/>
  <c r="L11" i="14"/>
  <c r="M11" i="14" s="1"/>
  <c r="N11" i="14" s="1"/>
  <c r="M10" i="14"/>
  <c r="N10" i="14" s="1"/>
  <c r="L10" i="14"/>
  <c r="L13" i="13"/>
  <c r="M13" i="13" s="1"/>
  <c r="N13" i="13" s="1"/>
  <c r="M12" i="13"/>
  <c r="N12" i="13" s="1"/>
  <c r="L12" i="13"/>
  <c r="L11" i="13"/>
  <c r="M11" i="13" s="1"/>
  <c r="N11" i="13" s="1"/>
  <c r="L10" i="13"/>
  <c r="M10" i="13" s="1"/>
  <c r="N10" i="13" s="1"/>
  <c r="L13" i="12"/>
  <c r="M13" i="12" s="1"/>
  <c r="N13" i="12" s="1"/>
  <c r="L12" i="12"/>
  <c r="M12" i="12" s="1"/>
  <c r="N12" i="12" s="1"/>
  <c r="L11" i="12"/>
  <c r="M11" i="12" s="1"/>
  <c r="N11" i="12" s="1"/>
  <c r="M10" i="12"/>
  <c r="N10" i="12" s="1"/>
  <c r="L10" i="12"/>
  <c r="L13" i="11"/>
  <c r="M13" i="11" s="1"/>
  <c r="N13" i="11" s="1"/>
  <c r="M12" i="11"/>
  <c r="N12" i="11" s="1"/>
  <c r="L12" i="11"/>
  <c r="L11" i="11"/>
  <c r="M11" i="11" s="1"/>
  <c r="N11" i="11" s="1"/>
  <c r="L10" i="11"/>
  <c r="M10" i="11" s="1"/>
  <c r="N10" i="11" s="1"/>
  <c r="L13" i="10"/>
  <c r="M13" i="10" s="1"/>
  <c r="N13" i="10" s="1"/>
  <c r="L12" i="10"/>
  <c r="M12" i="10" s="1"/>
  <c r="N12" i="10" s="1"/>
  <c r="M11" i="10"/>
  <c r="N11" i="10" s="1"/>
  <c r="L11" i="10"/>
  <c r="L10" i="10"/>
  <c r="M10" i="10" s="1"/>
  <c r="N10" i="10" s="1"/>
  <c r="N14" i="10" s="1"/>
  <c r="L13" i="9"/>
  <c r="M13" i="9" s="1"/>
  <c r="N13" i="9" s="1"/>
  <c r="M12" i="9"/>
  <c r="N12" i="9" s="1"/>
  <c r="L12" i="9"/>
  <c r="L11" i="9"/>
  <c r="M11" i="9" s="1"/>
  <c r="N11" i="9" s="1"/>
  <c r="L10" i="9"/>
  <c r="M10" i="9" s="1"/>
  <c r="N10" i="9" s="1"/>
  <c r="L13" i="8"/>
  <c r="M13" i="8" s="1"/>
  <c r="N13" i="8" s="1"/>
  <c r="L12" i="8"/>
  <c r="M12" i="8" s="1"/>
  <c r="N12" i="8" s="1"/>
  <c r="L11" i="8"/>
  <c r="M11" i="8" s="1"/>
  <c r="N11" i="8" s="1"/>
  <c r="M10" i="8"/>
  <c r="N10" i="8" s="1"/>
  <c r="N14" i="8" s="1"/>
  <c r="L10" i="8"/>
  <c r="L13" i="1"/>
  <c r="M13" i="1" s="1"/>
  <c r="N13" i="1" s="1"/>
  <c r="M12" i="1"/>
  <c r="N12" i="1" s="1"/>
  <c r="L12" i="1"/>
  <c r="L11" i="1"/>
  <c r="M11" i="1" s="1"/>
  <c r="N11" i="1" s="1"/>
  <c r="L10" i="1"/>
  <c r="M10" i="1" s="1"/>
  <c r="N10" i="1" s="1"/>
  <c r="N14" i="1" s="1"/>
  <c r="L13" i="2"/>
  <c r="M13" i="2" s="1"/>
  <c r="N13" i="2" s="1"/>
  <c r="L12" i="2"/>
  <c r="M12" i="2" s="1"/>
  <c r="N12" i="2" s="1"/>
  <c r="L11" i="2"/>
  <c r="M11" i="2" s="1"/>
  <c r="N11" i="2" s="1"/>
  <c r="M10" i="2"/>
  <c r="N10" i="2" s="1"/>
  <c r="N14" i="2" s="1"/>
  <c r="L10" i="2"/>
  <c r="L13" i="3"/>
  <c r="M13" i="3" s="1"/>
  <c r="N13" i="3" s="1"/>
  <c r="M12" i="3"/>
  <c r="N12" i="3" s="1"/>
  <c r="L12" i="3"/>
  <c r="L11" i="3"/>
  <c r="M11" i="3" s="1"/>
  <c r="N11" i="3" s="1"/>
  <c r="L10" i="3"/>
  <c r="M10" i="3" s="1"/>
  <c r="N10" i="3" s="1"/>
  <c r="L13" i="4"/>
  <c r="M13" i="4" s="1"/>
  <c r="N13" i="4" s="1"/>
  <c r="L12" i="4"/>
  <c r="M12" i="4" s="1"/>
  <c r="N12" i="4" s="1"/>
  <c r="L11" i="4"/>
  <c r="M11" i="4" s="1"/>
  <c r="N11" i="4" s="1"/>
  <c r="M10" i="4"/>
  <c r="N10" i="4" s="1"/>
  <c r="L10" i="4"/>
  <c r="L13" i="6"/>
  <c r="M13" i="6" s="1"/>
  <c r="N13" i="6" s="1"/>
  <c r="M12" i="6"/>
  <c r="N12" i="6" s="1"/>
  <c r="L12" i="6"/>
  <c r="L11" i="6"/>
  <c r="M11" i="6" s="1"/>
  <c r="N11" i="6" s="1"/>
  <c r="L10" i="6"/>
  <c r="M10" i="6" s="1"/>
  <c r="N10" i="6" s="1"/>
  <c r="N14" i="5"/>
  <c r="N11" i="5"/>
  <c r="N12" i="5"/>
  <c r="N13" i="5"/>
  <c r="N10" i="5"/>
  <c r="M12" i="5"/>
  <c r="L11" i="5"/>
  <c r="M11" i="5" s="1"/>
  <c r="L12" i="5"/>
  <c r="L13" i="5"/>
  <c r="M13" i="5" s="1"/>
  <c r="L10" i="5"/>
  <c r="M10" i="5" s="1"/>
  <c r="N14" i="14" l="1"/>
  <c r="N14" i="13"/>
  <c r="N14" i="12"/>
  <c r="N14" i="11"/>
  <c r="N14" i="9"/>
  <c r="N14" i="3"/>
  <c r="N14" i="4"/>
  <c r="N14" i="6"/>
  <c r="C14" i="5"/>
  <c r="J14" i="3"/>
  <c r="J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745238EA-B4D7-DC44-9E5E-D3CAF3D9E0C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377E215B-1E3E-417A-8FEC-8C99EFD9093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F7546272-2B6C-45AE-85CB-E8D3DC63EEA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2EAF0B02-5364-4D8C-AFB8-4E23B823313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0E891626-CAC2-4665-93B9-AD1ECD6D9B4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745238EA-B4D7-DC44-9E5E-D3CAF3D9E0C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745238EA-B4D7-DC44-9E5E-D3CAF3D9E0C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C629B350-B4CE-4FA4-818D-8EDC260A3B2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47E35255-FA2B-42A6-8B38-17B0EACDFBD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7AC026D8-4C5E-46D9-9A64-D8E7425F891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78AAD9D0-7CC8-425F-936E-1EFBFB14214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C6FF3FFC-CF83-4652-9B30-4AA1CF7315B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79EC377A-FAEE-4BD9-9A4B-83083C6CB9C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745238EA-B4D7-DC44-9E5E-D3CAF3D9E0C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sharedStrings.xml><?xml version="1.0" encoding="utf-8"?>
<sst xmlns="http://schemas.openxmlformats.org/spreadsheetml/2006/main" count="443" uniqueCount="105">
  <si>
    <t>Referencia producto</t>
  </si>
  <si>
    <t>Descripción</t>
  </si>
  <si>
    <t>Cantidad</t>
  </si>
  <si>
    <t>Descuento (%)</t>
  </si>
  <si>
    <t>IVA (%)</t>
  </si>
  <si>
    <t>Descuento categoría (%)</t>
  </si>
  <si>
    <t>Valor total  descuento</t>
  </si>
  <si>
    <t>Valor total IVA</t>
  </si>
  <si>
    <t>Valor total descuento categoría</t>
  </si>
  <si>
    <t>Precio unitario</t>
  </si>
  <si>
    <t>Subtotal antes de IVA</t>
  </si>
  <si>
    <t>Cotización 157428</t>
  </si>
  <si>
    <t>830007379 - COMSISTELCO SAS - ETP III, Mesa de Servicio</t>
  </si>
  <si>
    <t>Fecha generación: 17/10/2024 17:28</t>
  </si>
  <si>
    <t>ETP-I-1</t>
  </si>
  <si>
    <t>ETP -- ETP -- IMPRESORA DE INYECCIÓN DE TINTA -- A4 -- MONOFUNCIONAL -- COLOR PORTÁTIL -- Hasta 300 páginas -- Mínimo 6 ppm -- Zona 1
ETP - IMPRESORA DE INYECCION DE TINTA - A4 - MONOFUNCIONAL - COLOR PORTATIL - HASTA 300 PAGINAS - MINIMO 6 PPM - ZONA 1</t>
  </si>
  <si>
    <t>COMPONENTE-I-134</t>
  </si>
  <si>
    <t>COMPONENTE -- COMPONENTE -- Estuche para cargar impresora móvil -- NA -- NA -- NA -- NA -- NA -- Todas las zonas
COMPONENTE - ESTUCHE PARA CARGAR IMPRESORA MOVIL - NA - NA - NA - NA - NA - TODAS LAS ZONAS</t>
  </si>
  <si>
    <t>COMPONENTE-I-146</t>
  </si>
  <si>
    <t>COMPONENTE -- COMPONENTE -- Manejo consumo de energía Energy Star o China Certificate for Energy Conservation Product o Ecodesign and Energy Labelling -- NA -- NA -- NA -- NA -- NA -- Todas las zonas
COMPONENTE - MANEJO CONSUMO DE ENERGIA ENERGY STAR O CHINA CERTIFICATE FOR ENERGY CONSERVATION PRODUCT O ECODESIGN AND ENERGY LABELLING - NA - NA - NA - NA - NA - TODAS LAS ZONAS</t>
  </si>
  <si>
    <t>SERVICIO-I-152</t>
  </si>
  <si>
    <t>SERVICIO -- SERVICIO -- Garantía extendida Impresión - 2 años -- NA -- NA -- NA -- NA -- NA -- NA
SERVICIO - GARANTIA EXTENDIDA IMPRESION - 2 ANOS - NA - NA - NA - NA - NA - NA</t>
  </si>
  <si>
    <t>Cotización 157429</t>
  </si>
  <si>
    <t>811021363 - UNIPLES SAS - SUMINISTRO MATERIAL PEDAGOGICO, ETP III</t>
  </si>
  <si>
    <t>Cotización 157430</t>
  </si>
  <si>
    <t>900604590 - P&amp;P SYSTEMS COLOMBIA SAS - ETP III</t>
  </si>
  <si>
    <t>Fecha generación: 17/10/2024 17:29</t>
  </si>
  <si>
    <t>Cotización 157432</t>
  </si>
  <si>
    <t>830110570 - NEX COMPUTER S.A.S. - ETP III</t>
  </si>
  <si>
    <t>Fecha generación: 17/10/2024 17:30</t>
  </si>
  <si>
    <t>Cotización 157433</t>
  </si>
  <si>
    <t>830001338 - Sumimas S.A.S. - Papelería y Útiles de Oficina, ETP III, Primera Infancia</t>
  </si>
  <si>
    <t>Fecha generación: 17/10/2024 17:31</t>
  </si>
  <si>
    <t>830037278 - NUEVA ERA SOLUCIONES SAS - SUMINISTRO MATERIAL PEDAGOGICO, ETP III</t>
  </si>
  <si>
    <t>Cotización 157434</t>
  </si>
  <si>
    <t>Cotización 157435</t>
  </si>
  <si>
    <t>800230829 - SISTETRONICS SAS - ETP III</t>
  </si>
  <si>
    <t>Cotización 157436</t>
  </si>
  <si>
    <t>830073623 - KEY MARKET SAS EN REORGANIZACION - Papelería y Útiles de Oficina, Consumibles de Impresión II, ETP III</t>
  </si>
  <si>
    <t>Fecha generación: 17/10/2024 17:32</t>
  </si>
  <si>
    <t>Cotización 157437</t>
  </si>
  <si>
    <t>900019737 - VENEPLAST LTDA - Derivados del papel, cartón y corrugado, Consumibles de Impresión II, Ayudas Humanitarias, ETP III, Grandes Almacenes</t>
  </si>
  <si>
    <t>Cotización 157438</t>
  </si>
  <si>
    <t>800015583 - COLSOF SAS - IAD Software, ETP III, Nube Privada IV</t>
  </si>
  <si>
    <t>Cotización 157441</t>
  </si>
  <si>
    <t>830049916 - COMPUTEL SYSTEM SAS - SUMINISTRO MATERIAL PEDAGOGICO, ETP III</t>
  </si>
  <si>
    <t>Fecha generación: 17/10/2024 17:33</t>
  </si>
  <si>
    <t>Cotización 157442</t>
  </si>
  <si>
    <t>804000673 - HARDWARE ASESORIAS SOFTWARE LTDA - Consumibles de Impresión II, SUMINISTRO MATERIAL PEDAGOGICO, ETP III</t>
  </si>
  <si>
    <t>Fecha generación: 17/10/2024 17:34</t>
  </si>
  <si>
    <t>900148177 - PEAR SOLUTIONS S.A.S. - ETP III</t>
  </si>
  <si>
    <t>Cotización 157444</t>
  </si>
  <si>
    <t>830123007 - VASQUEZ CARO Y CIA SAS - ETP III</t>
  </si>
  <si>
    <t>Cotización 157445</t>
  </si>
  <si>
    <t>Sumimas</t>
  </si>
  <si>
    <t>Computel System</t>
  </si>
  <si>
    <t>P&amp;P SYSTEMS</t>
  </si>
  <si>
    <t>COMPONENTE -- COMPONENTE -- Manejo consumo de energía Energy Star o China Certificate for Energy Conservation Product o Ecodesign and Energy Labelling -- NA -- NA -- NA -- NA -- NA -- Todas las zonas</t>
  </si>
  <si>
    <t>COMPONENTE -- COMPONENTE -- Estuche para cargar impresora móvil -- NA -- NA -- NA -- NA -- NA -- Todas las zonas</t>
  </si>
  <si>
    <t>SERVICIO -- SERVICIO -- Garantía extendida Impresión - 2 años -- NA -- NA -- NA -- NA -- NA -- NA</t>
  </si>
  <si>
    <t>VASQUEZ CARO Y CIA</t>
  </si>
  <si>
    <t xml:space="preserve">PEAR SOLUTIONS </t>
  </si>
  <si>
    <t>HARDWARE ASESORIAS SOFTWARE</t>
  </si>
  <si>
    <t xml:space="preserve">COLSOF </t>
  </si>
  <si>
    <t>VENEPLAST LTDA</t>
  </si>
  <si>
    <t>KEY MARKET SAS</t>
  </si>
  <si>
    <t xml:space="preserve"> SISTETRONICS</t>
  </si>
  <si>
    <t>NUEVA ERA SOLUCIONES SAS</t>
  </si>
  <si>
    <t>NEX COMPUTER</t>
  </si>
  <si>
    <t>UNIPLES</t>
  </si>
  <si>
    <t>COMSISTELCO</t>
  </si>
  <si>
    <t>Precio Ofertado</t>
  </si>
  <si>
    <t>Valor oferta</t>
  </si>
  <si>
    <t xml:space="preserve">Precio Techo Proveedor Sin Impuestos </t>
  </si>
  <si>
    <t>Precio Ofertado con impuestos</t>
  </si>
  <si>
    <t>ETP -- ETP -- IMPRESORA DE INYECCIÓN DE TINTA -- A4 -- MONOFUNCIONAL -- COLOR PORTÁTIL -- Hasta 300 páginas -- Mínimo 6 ppm -- Zona 1</t>
  </si>
  <si>
    <t>Total Impresoras con componentes y Servicios</t>
  </si>
  <si>
    <t>OFERENTE</t>
  </si>
  <si>
    <t>VALOR OFERTA</t>
  </si>
  <si>
    <t>SISTETRONICS</t>
  </si>
  <si>
    <t>Evento cotización</t>
  </si>
  <si>
    <t>Valor con IVA</t>
  </si>
  <si>
    <t>Oferta menor Precio</t>
  </si>
  <si>
    <t>Total Impresoras con componentes y Servicios Zona 1</t>
  </si>
  <si>
    <t>Proveedores</t>
  </si>
  <si>
    <t>Precio Base Sin Impuestos</t>
  </si>
  <si>
    <t>Precio Techo Proveedor Sin Impuestos</t>
  </si>
  <si>
    <t>Precio Ofertado Con Impuestos</t>
  </si>
  <si>
    <t>CREAR DE COLOMBIA.</t>
  </si>
  <si>
    <t>No envio</t>
  </si>
  <si>
    <t>UNIPLES SAS - SUMINISTRO MATERIAL PEDAGOGICO, ETP III.</t>
  </si>
  <si>
    <t>P&amp;P SYSTEMS COLOMBIA SAS - ETP III.</t>
  </si>
  <si>
    <t>COLSOF SAS - IAD Software, ETP III, Nube Privada IV.</t>
  </si>
  <si>
    <t>COMSISTELCO SAS - ETP III, Mesa de Servicio.</t>
  </si>
  <si>
    <t>HARDWARE ASESORIAS SOFTWARE LTDA - Consumibles de Impresión II, SUMINISTRO MATERIAL PEDAGOGICO, ETP III.</t>
  </si>
  <si>
    <t>NEX COMPUTER S.A.S. - ETP III.</t>
  </si>
  <si>
    <t>SISTETRONICS SAS - ETP III.</t>
  </si>
  <si>
    <t>SELCOMP INGENERIA SAS - Software_Empresarial, ETP III.</t>
  </si>
  <si>
    <t>NUEVA ERA SOLUCIONES SAS - SUMINISTRO MATERIAL PEDAGOGICO, ETP III.</t>
  </si>
  <si>
    <t>VENEPLAST LTDA - Derivados del papel, cartón y corrugado, Consumibles de Impresión II, Ayudas Humanitarias, ETP III, Grandes Almacenes.</t>
  </si>
  <si>
    <t>KEY MARKET SAS EN REORGANIZACION - Papelería y Útiles de Oficina, Consumibles de Impresión II, ETP III.</t>
  </si>
  <si>
    <t>COMPUTEL SYSTEM SAS - SUMINISTRO MATERIAL PEDAGOGICO, ETP III.</t>
  </si>
  <si>
    <t>VASQUEZ CARO Y CIA SAS - ETP III.</t>
  </si>
  <si>
    <t>Sumimas S.A.S. - Papelería y Útiles de Oficina, ETP III, Primera Infancia.</t>
  </si>
  <si>
    <t>PEAR SOLUTIONS S.A.S. - ETP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</si>
</sst>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_-&quot;$&quot;* #,##0.00_-;\-&quot;$&quot;* #,##0.00_-;_-&quot;$&quot;* &quot;-&quot;_-;_-@_-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171717"/>
      <name val="Arial"/>
      <family val="2"/>
    </font>
    <font>
      <b/>
      <sz val="10"/>
      <color rgb="FF171717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FFFF"/>
      <name val="Work Sans Light"/>
    </font>
    <font>
      <sz val="11"/>
      <color rgb="FF212529"/>
      <name val="Work Sans Light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64C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thick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3">
    <xf numFmtId="0" fontId="0" fillId="0" borderId="0"/>
    <xf numFmtId="42" fontId="7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2" borderId="0" xfId="0" applyFont="1" applyFill="1"/>
    <xf numFmtId="42" fontId="0" fillId="0" borderId="0" xfId="1" applyFont="1"/>
    <xf numFmtId="0" fontId="0" fillId="0" borderId="0" xfId="0" applyAlignment="1">
      <alignment horizontal="center"/>
    </xf>
    <xf numFmtId="42" fontId="0" fillId="0" borderId="0" xfId="0" applyNumberFormat="1"/>
    <xf numFmtId="0" fontId="8" fillId="0" borderId="0" xfId="2" applyFont="1"/>
    <xf numFmtId="0" fontId="8" fillId="0" borderId="0" xfId="2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2" borderId="0" xfId="0" applyFont="1" applyFill="1" applyAlignment="1">
      <alignment horizontal="center"/>
    </xf>
    <xf numFmtId="42" fontId="14" fillId="0" borderId="0" xfId="0" applyNumberFormat="1" applyFont="1"/>
    <xf numFmtId="164" fontId="14" fillId="0" borderId="0" xfId="0" applyNumberFormat="1" applyFont="1"/>
    <xf numFmtId="3" fontId="0" fillId="0" borderId="0" xfId="0" applyNumberForma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right" vertical="center"/>
    </xf>
    <xf numFmtId="3" fontId="8" fillId="3" borderId="1" xfId="2" applyNumberFormat="1" applyFont="1" applyFill="1" applyBorder="1" applyAlignment="1">
      <alignment horizontal="right" vertical="center"/>
    </xf>
    <xf numFmtId="3" fontId="9" fillId="3" borderId="1" xfId="2" applyNumberFormat="1" applyFont="1" applyFill="1" applyBorder="1" applyAlignment="1">
      <alignment horizontal="right" vertical="center"/>
    </xf>
    <xf numFmtId="3" fontId="9" fillId="0" borderId="1" xfId="2" applyNumberFormat="1" applyFont="1" applyBorder="1" applyAlignment="1">
      <alignment horizontal="center" vertical="center"/>
    </xf>
    <xf numFmtId="0" fontId="9" fillId="0" borderId="0" xfId="2" applyFont="1"/>
    <xf numFmtId="3" fontId="16" fillId="4" borderId="1" xfId="2" applyNumberFormat="1" applyFont="1" applyFill="1" applyBorder="1"/>
    <xf numFmtId="0" fontId="17" fillId="0" borderId="1" xfId="2" applyFont="1" applyBorder="1" applyAlignment="1">
      <alignment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3" borderId="1" xfId="2" applyFont="1" applyFill="1" applyBorder="1" applyAlignment="1">
      <alignment vertical="center" wrapText="1"/>
    </xf>
    <xf numFmtId="3" fontId="17" fillId="3" borderId="1" xfId="2" applyNumberFormat="1" applyFont="1" applyFill="1" applyBorder="1" applyAlignment="1">
      <alignment horizontal="right" vertical="center"/>
    </xf>
    <xf numFmtId="3" fontId="18" fillId="0" borderId="1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wrapText="1"/>
    </xf>
    <xf numFmtId="0" fontId="9" fillId="0" borderId="1" xfId="2" applyFont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5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vertical="top" wrapText="1"/>
    </xf>
    <xf numFmtId="4" fontId="20" fillId="6" borderId="8" xfId="0" applyNumberFormat="1" applyFont="1" applyFill="1" applyBorder="1" applyAlignment="1">
      <alignment vertical="top" wrapText="1"/>
    </xf>
  </cellXfs>
  <cellStyles count="3">
    <cellStyle name="Moneda [0]" xfId="1" builtinId="7"/>
    <cellStyle name="Normal" xfId="0" builtinId="0"/>
    <cellStyle name="Normal 2" xfId="2" xr:uid="{6CD75E13-3AEA-4D4C-A346-FF83B649B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445523</xdr:colOff>
      <xdr:row>1</xdr:row>
      <xdr:rowOff>94965</xdr:rowOff>
    </xdr:from>
    <xdr:to>
      <xdr:col>18</xdr:col>
      <xdr:colOff>347995</xdr:colOff>
      <xdr:row>28</xdr:row>
      <xdr:rowOff>41907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25427D-34A8-65E8-09AC-DAEE5A983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8426" y="294683"/>
          <a:ext cx="9949811" cy="7989422"/>
        </a:xfrm>
        <a:prstGeom prst="rect">
          <a:avLst/>
        </a:prstGeom>
      </xdr:spPr>
    </xdr:pic>
    <xdr:clientData/>
  </xdr:twoCellAnchor>
  <xdr:twoCellAnchor editAs="oneCell">
    <xdr:from>
      <xdr:col>1</xdr:col>
      <xdr:colOff>130584</xdr:colOff>
      <xdr:row>23</xdr:row>
      <xdr:rowOff>7683</xdr:rowOff>
    </xdr:from>
    <xdr:to>
      <xdr:col>3</xdr:col>
      <xdr:colOff>1948145</xdr:colOff>
      <xdr:row>67</xdr:row>
      <xdr:rowOff>96292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B4953B-1179-6F68-006B-66BF9E7F5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205" y="7251292"/>
          <a:ext cx="8800000" cy="8876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0</xdr:row>
      <xdr:rowOff>63500</xdr:rowOff>
    </xdr:from>
    <xdr:ext cx="1143000" cy="1136650"/>
    <xdr:pic>
      <xdr:nvPicPr>
        <xdr:cNvPr id="2" name="Imagen 1">
          <a:extLst>
            <a:ext uri="{FF2B5EF4-FFF2-40B4-BE49-F238E27FC236}">
              <a16:creationId xmlns:a16="http://schemas.microsoft.com/office/drawing/2014/main" id="{AAA3B98B-178A-48A0-9A2A-D040F7C63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CA97C9-624E-4A8B-9EE7-E8DCF517F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AA1B64-6E24-4FCB-93DA-8428E088E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22065E-17D6-4010-97DF-740A14A83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683D1F-45D3-466E-ADBA-60304347E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13C104-3CAF-D74B-BBDF-DD9F74BB3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0</xdr:row>
      <xdr:rowOff>63500</xdr:rowOff>
    </xdr:from>
    <xdr:ext cx="1143000" cy="1136650"/>
    <xdr:pic>
      <xdr:nvPicPr>
        <xdr:cNvPr id="2" name="Imagen 1">
          <a:extLst>
            <a:ext uri="{FF2B5EF4-FFF2-40B4-BE49-F238E27FC236}">
              <a16:creationId xmlns:a16="http://schemas.microsoft.com/office/drawing/2014/main" id="{8A7D66C7-5AF9-4B17-84D0-EE2D2EF50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0</xdr:row>
      <xdr:rowOff>63500</xdr:rowOff>
    </xdr:from>
    <xdr:ext cx="1143000" cy="1136650"/>
    <xdr:pic>
      <xdr:nvPicPr>
        <xdr:cNvPr id="2" name="Imagen 1">
          <a:extLst>
            <a:ext uri="{FF2B5EF4-FFF2-40B4-BE49-F238E27FC236}">
              <a16:creationId xmlns:a16="http://schemas.microsoft.com/office/drawing/2014/main" id="{C3A96C6F-A44D-4085-A91B-FFA53027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2845DF-8400-4BCC-9AF5-00A75D633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B10E9C-113F-4E86-A776-4641E3073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B43F89-52DA-48B8-A491-65252229B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56231A-5A69-4680-A32A-2CFD4FE51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991990-B0C2-4730-B961-A6CE569DB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1593A1-9565-4113-A1D0-1043D63D3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577F-8990-4621-9432-1C579B514959}">
  <dimension ref="B1:R35"/>
  <sheetViews>
    <sheetView showGridLines="0" zoomScale="136" zoomScaleNormal="136" workbookViewId="0">
      <selection activeCell="C13" sqref="C13"/>
    </sheetView>
  </sheetViews>
  <sheetFormatPr baseColWidth="10" defaultColWidth="10" defaultRowHeight="14.25" x14ac:dyDescent="0.2"/>
  <cols>
    <col min="1" max="1" width="1.25" style="5" customWidth="1"/>
    <col min="2" max="2" width="18.75" style="5" customWidth="1"/>
    <col min="3" max="3" width="59.125" style="5" customWidth="1"/>
    <col min="4" max="4" width="15" style="5" customWidth="1"/>
    <col min="5" max="5" width="16.125" style="5" customWidth="1"/>
    <col min="6" max="6" width="18" style="5" customWidth="1"/>
    <col min="7" max="7" width="20.25" style="5" customWidth="1"/>
    <col min="8" max="8" width="14.75" style="5" customWidth="1"/>
    <col min="9" max="9" width="15.375" style="6" customWidth="1"/>
    <col min="10" max="10" width="14.125" style="6" customWidth="1"/>
    <col min="11" max="11" width="20.25" style="5" customWidth="1"/>
    <col min="12" max="12" width="20.625" style="5" customWidth="1"/>
    <col min="13" max="13" width="27.5" style="5" customWidth="1"/>
    <col min="14" max="14" width="24" style="5" bestFit="1" customWidth="1"/>
    <col min="15" max="15" width="27.625" style="5" bestFit="1" customWidth="1"/>
    <col min="16" max="16" width="21.625" style="5" customWidth="1"/>
    <col min="17" max="17" width="18.125" style="5" customWidth="1"/>
    <col min="18" max="18" width="17.625" style="5" customWidth="1"/>
    <col min="19" max="16384" width="10" style="5"/>
  </cols>
  <sheetData>
    <row r="1" spans="2:18" ht="18" customHeight="1" thickBot="1" x14ac:dyDescent="0.25">
      <c r="B1" s="30" t="s">
        <v>0</v>
      </c>
      <c r="C1" s="32" t="s">
        <v>1</v>
      </c>
      <c r="D1" s="32" t="s">
        <v>2</v>
      </c>
      <c r="E1" s="37" t="s">
        <v>60</v>
      </c>
      <c r="F1" s="37" t="s">
        <v>61</v>
      </c>
      <c r="G1" s="37" t="s">
        <v>62</v>
      </c>
      <c r="H1" s="38" t="s">
        <v>55</v>
      </c>
      <c r="I1" s="37" t="s">
        <v>63</v>
      </c>
      <c r="J1" s="37" t="s">
        <v>64</v>
      </c>
      <c r="K1" s="37" t="s">
        <v>65</v>
      </c>
      <c r="L1" s="37" t="s">
        <v>66</v>
      </c>
      <c r="M1" s="37" t="s">
        <v>67</v>
      </c>
      <c r="N1" s="37" t="s">
        <v>54</v>
      </c>
      <c r="O1" s="37" t="s">
        <v>68</v>
      </c>
      <c r="P1" s="37" t="s">
        <v>56</v>
      </c>
      <c r="Q1" s="37" t="s">
        <v>69</v>
      </c>
      <c r="R1" s="37" t="s">
        <v>70</v>
      </c>
    </row>
    <row r="2" spans="2:18" ht="16.5" customHeight="1" thickBot="1" x14ac:dyDescent="0.25">
      <c r="B2" s="31"/>
      <c r="C2" s="33"/>
      <c r="D2" s="33"/>
      <c r="E2" s="37"/>
      <c r="F2" s="37"/>
      <c r="G2" s="37"/>
      <c r="H2" s="38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2:18" ht="39" thickBot="1" x14ac:dyDescent="0.25">
      <c r="B3" s="13" t="s">
        <v>14</v>
      </c>
      <c r="C3" s="13" t="s">
        <v>75</v>
      </c>
      <c r="D3" s="14">
        <v>27</v>
      </c>
      <c r="E3" s="15">
        <f>'VASQUEZ CARO Y CIA'!N10</f>
        <v>44289174.079999983</v>
      </c>
      <c r="F3" s="15">
        <f>'PEAR SOLUTIONS '!N10</f>
        <v>46025847.149999999</v>
      </c>
      <c r="G3" s="15">
        <f>'HARDWARE ASESORIAS SOFTWARE LTD'!N10</f>
        <v>33957441.929999992</v>
      </c>
      <c r="H3" s="17">
        <f>'COMPUTEL SYSTEM'!N10</f>
        <v>25117046.270000003</v>
      </c>
      <c r="I3" s="15">
        <f>'COLSOF '!N10</f>
        <v>34786977.5</v>
      </c>
      <c r="J3" s="15">
        <f>'VENEPLAST LTDA '!N10</f>
        <v>46828623.560000002</v>
      </c>
      <c r="K3" s="15">
        <f>'KEY MARKET SAS'!N10</f>
        <v>25179081.909999996</v>
      </c>
      <c r="L3" s="15">
        <f>' SISTETRONICS'!N10</f>
        <v>39336043.789999999</v>
      </c>
      <c r="M3" s="15">
        <f>'NUEVA ERA SOLUCIONES SAS'!N10</f>
        <v>44581327.009999998</v>
      </c>
      <c r="N3" s="15">
        <f>Sumimas!N10</f>
        <v>28397412.579999998</v>
      </c>
      <c r="O3" s="15">
        <f>'NEX COMPUTER'!N10</f>
        <v>25083466.900000006</v>
      </c>
      <c r="P3" s="15">
        <f>'P&amp;P SYSTEMS'!N10</f>
        <v>34786977.5</v>
      </c>
      <c r="Q3" s="15">
        <f>UNIPLES!N10</f>
        <v>35054569.629999995</v>
      </c>
      <c r="R3" s="15">
        <f>COMSISTELCO!N10</f>
        <v>47497603.890000001</v>
      </c>
    </row>
    <row r="4" spans="2:18" ht="26.25" thickBot="1" x14ac:dyDescent="0.25">
      <c r="B4" s="13" t="s">
        <v>16</v>
      </c>
      <c r="C4" s="13" t="s">
        <v>58</v>
      </c>
      <c r="D4" s="14">
        <v>27</v>
      </c>
      <c r="E4" s="15">
        <f>'VASQUEZ CARO Y CIA'!N11</f>
        <v>5485638.7599999988</v>
      </c>
      <c r="F4" s="15">
        <f>'PEAR SOLUTIONS '!N11</f>
        <v>17527284.82</v>
      </c>
      <c r="G4" s="15">
        <f>'HARDWARE ASESORIAS SOFTWARE LTD'!N11</f>
        <v>4575825.45</v>
      </c>
      <c r="H4" s="17">
        <f>'COMPUTEL SYSTEM'!N11</f>
        <v>5753230.8899999997</v>
      </c>
      <c r="I4" s="15">
        <f>'COLSOF '!N11</f>
        <v>5084250.5599999996</v>
      </c>
      <c r="J4" s="15">
        <f>'VENEPLAST LTDA '!N11</f>
        <v>4415270.22</v>
      </c>
      <c r="K4" s="15">
        <f>'KEY MARKET SAS'!N11</f>
        <v>5084250.5599999996</v>
      </c>
      <c r="L4" s="15">
        <f>' SISTETRONICS'!N11</f>
        <v>2675921.35</v>
      </c>
      <c r="M4" s="15">
        <f>'NUEVA ERA SOLUCIONES SAS'!N11</f>
        <v>3598560</v>
      </c>
      <c r="N4" s="15">
        <f>Sumimas!N11</f>
        <v>2609023.1799999997</v>
      </c>
      <c r="O4" s="15">
        <f>'NEX COMPUTER'!N11</f>
        <v>4311916.05</v>
      </c>
      <c r="P4" s="15">
        <f>'P&amp;P SYSTEMS'!N11</f>
        <v>7358783.6999999993</v>
      </c>
      <c r="Q4" s="15">
        <f>UNIPLES!N11</f>
        <v>6957395.5000000009</v>
      </c>
      <c r="R4" s="15">
        <f>COMSISTELCO!N11</f>
        <v>133796.07</v>
      </c>
    </row>
    <row r="5" spans="2:18" ht="39" thickBot="1" x14ac:dyDescent="0.25">
      <c r="B5" s="13" t="s">
        <v>18</v>
      </c>
      <c r="C5" s="13" t="s">
        <v>57</v>
      </c>
      <c r="D5" s="14">
        <v>27</v>
      </c>
      <c r="E5" s="15">
        <f>'VASQUEZ CARO Y CIA'!N12</f>
        <v>735878.50999999954</v>
      </c>
      <c r="F5" s="15">
        <f>'PEAR SOLUTIONS '!N12</f>
        <v>4950454.4899999993</v>
      </c>
      <c r="G5" s="15">
        <f>'HARDWARE ASESORIAS SOFTWARE LTD'!N12</f>
        <v>3213</v>
      </c>
      <c r="H5" s="17">
        <f>'COMPUTEL SYSTEM'!N12</f>
        <v>0</v>
      </c>
      <c r="I5" s="15">
        <f>'COLSOF '!N12</f>
        <v>133796.07</v>
      </c>
      <c r="J5" s="15">
        <f>'VENEPLAST LTDA '!N12</f>
        <v>14583771.340000002</v>
      </c>
      <c r="K5" s="15">
        <f>'KEY MARKET SAS'!N12</f>
        <v>267592.13</v>
      </c>
      <c r="L5" s="15">
        <f>' SISTETRONICS'!N12</f>
        <v>133796.07</v>
      </c>
      <c r="M5" s="15">
        <f>'NUEVA ERA SOLUCIONES SAS'!N12</f>
        <v>3213</v>
      </c>
      <c r="N5" s="15">
        <f>Sumimas!N12</f>
        <v>32.130000000000003</v>
      </c>
      <c r="O5" s="15">
        <f>'NEX COMPUTER'!N12</f>
        <v>13.479999999996508</v>
      </c>
      <c r="P5" s="15">
        <f>'P&amp;P SYSTEMS'!N12</f>
        <v>133796.07</v>
      </c>
      <c r="Q5" s="15">
        <f>UNIPLES!N12</f>
        <v>133796.07</v>
      </c>
      <c r="R5" s="15">
        <f>COMSISTELCO!N12</f>
        <v>133796.07</v>
      </c>
    </row>
    <row r="6" spans="2:18" ht="26.25" thickBot="1" x14ac:dyDescent="0.25">
      <c r="B6" s="13" t="s">
        <v>20</v>
      </c>
      <c r="C6" s="13" t="s">
        <v>59</v>
      </c>
      <c r="D6" s="14">
        <v>27</v>
      </c>
      <c r="E6" s="15">
        <f>'VASQUEZ CARO Y CIA'!N13</f>
        <v>6375274.7599999998</v>
      </c>
      <c r="F6" s="15">
        <f>'PEAR SOLUTIONS '!N13</f>
        <v>595536425.81999993</v>
      </c>
      <c r="G6" s="15">
        <f>'HARDWARE ASESORIAS SOFTWARE LTD'!N13</f>
        <v>9532392.6600000001</v>
      </c>
      <c r="H6" s="17">
        <f>'COMPUTEL SYSTEM'!N13</f>
        <v>0</v>
      </c>
      <c r="I6" s="15">
        <f>'COLSOF '!N13</f>
        <v>47327361.480000004</v>
      </c>
      <c r="J6" s="15">
        <f>'VENEPLAST LTDA '!N13</f>
        <v>59577470.189999998</v>
      </c>
      <c r="K6" s="15">
        <f>'KEY MARKET SAS'!N13</f>
        <v>2621408.9499999965</v>
      </c>
      <c r="L6" s="15">
        <f>' SISTETRONICS'!N13</f>
        <v>50583736.980000004</v>
      </c>
      <c r="M6" s="15">
        <f>'NUEVA ERA SOLUCIONES SAS'!N13</f>
        <v>16065000</v>
      </c>
      <c r="N6" s="15">
        <f>Sumimas!N13</f>
        <v>3180.87</v>
      </c>
      <c r="O6" s="15">
        <f>'NEX COMPUTER'!N13</f>
        <v>4683633.1499999994</v>
      </c>
      <c r="P6" s="15">
        <f>'P&amp;P SYSTEMS'!N13</f>
        <v>11915506.890000001</v>
      </c>
      <c r="Q6" s="15">
        <f>UNIPLES!N13</f>
        <v>11915506.890000001</v>
      </c>
      <c r="R6" s="15">
        <f>COMSISTELCO!N13</f>
        <v>42137434.710000001</v>
      </c>
    </row>
    <row r="7" spans="2:18" ht="16.5" customHeight="1" thickBot="1" x14ac:dyDescent="0.25">
      <c r="B7" s="34" t="s">
        <v>76</v>
      </c>
      <c r="C7" s="35"/>
      <c r="D7" s="7"/>
      <c r="E7" s="16">
        <f t="shared" ref="E7:R7" si="0">SUM(E3:E6)</f>
        <v>56885966.109999977</v>
      </c>
      <c r="F7" s="16">
        <f t="shared" si="0"/>
        <v>664040012.27999997</v>
      </c>
      <c r="G7" s="16">
        <f t="shared" si="0"/>
        <v>48068873.039999992</v>
      </c>
      <c r="H7" s="18">
        <f t="shared" si="0"/>
        <v>30870277.160000004</v>
      </c>
      <c r="I7" s="16">
        <f t="shared" si="0"/>
        <v>87332385.610000014</v>
      </c>
      <c r="J7" s="16">
        <f t="shared" si="0"/>
        <v>125405135.31</v>
      </c>
      <c r="K7" s="16">
        <f t="shared" si="0"/>
        <v>33152333.54999999</v>
      </c>
      <c r="L7" s="16">
        <f t="shared" si="0"/>
        <v>92729498.189999998</v>
      </c>
      <c r="M7" s="16">
        <f t="shared" si="0"/>
        <v>64248100.009999998</v>
      </c>
      <c r="N7" s="16">
        <f t="shared" si="0"/>
        <v>31009648.759999998</v>
      </c>
      <c r="O7" s="16">
        <f t="shared" si="0"/>
        <v>34079029.580000006</v>
      </c>
      <c r="P7" s="16">
        <f t="shared" si="0"/>
        <v>54195064.160000004</v>
      </c>
      <c r="Q7" s="16">
        <f t="shared" si="0"/>
        <v>54061268.089999996</v>
      </c>
      <c r="R7" s="16">
        <f t="shared" si="0"/>
        <v>89902630.74000001</v>
      </c>
    </row>
    <row r="8" spans="2:18" ht="10.5" customHeight="1" thickBot="1" x14ac:dyDescent="0.25"/>
    <row r="9" spans="2:18" ht="15.75" thickBot="1" x14ac:dyDescent="0.25">
      <c r="C9" s="19" t="s">
        <v>80</v>
      </c>
      <c r="D9" s="19">
        <v>18070</v>
      </c>
    </row>
    <row r="10" spans="2:18" ht="11.25" customHeight="1" thickBot="1" x14ac:dyDescent="0.25"/>
    <row r="11" spans="2:18" ht="15" thickBot="1" x14ac:dyDescent="0.25">
      <c r="C11" s="22" t="s">
        <v>77</v>
      </c>
      <c r="D11" s="23" t="s">
        <v>78</v>
      </c>
    </row>
    <row r="12" spans="2:18" ht="15.75" customHeight="1" thickBot="1" x14ac:dyDescent="0.25">
      <c r="C12" s="24" t="s">
        <v>55</v>
      </c>
      <c r="D12" s="25">
        <v>30870277.160000004</v>
      </c>
      <c r="I12" s="5"/>
      <c r="J12" s="5"/>
    </row>
    <row r="13" spans="2:18" ht="15.75" customHeight="1" thickBot="1" x14ac:dyDescent="0.25">
      <c r="C13" s="22" t="s">
        <v>54</v>
      </c>
      <c r="D13" s="26">
        <v>31009648.759999998</v>
      </c>
      <c r="I13" s="5"/>
      <c r="J13" s="5"/>
    </row>
    <row r="14" spans="2:18" ht="15" thickBot="1" x14ac:dyDescent="0.25">
      <c r="C14" s="22" t="s">
        <v>65</v>
      </c>
      <c r="D14" s="26">
        <v>33152333.54999999</v>
      </c>
      <c r="I14" s="5"/>
      <c r="J14" s="5"/>
    </row>
    <row r="15" spans="2:18" ht="15.75" customHeight="1" thickBot="1" x14ac:dyDescent="0.25">
      <c r="C15" s="22" t="s">
        <v>68</v>
      </c>
      <c r="D15" s="26">
        <v>34079029.580000006</v>
      </c>
      <c r="I15" s="5"/>
      <c r="J15" s="5"/>
    </row>
    <row r="16" spans="2:18" ht="15" thickBot="1" x14ac:dyDescent="0.25">
      <c r="C16" s="22" t="s">
        <v>62</v>
      </c>
      <c r="D16" s="26">
        <v>48068873.039999992</v>
      </c>
      <c r="I16" s="5"/>
      <c r="J16" s="5"/>
    </row>
    <row r="17" spans="2:10" ht="15.75" customHeight="1" thickBot="1" x14ac:dyDescent="0.25">
      <c r="C17" s="22" t="s">
        <v>69</v>
      </c>
      <c r="D17" s="26">
        <v>54061268.089999996</v>
      </c>
      <c r="I17" s="5"/>
      <c r="J17" s="5"/>
    </row>
    <row r="18" spans="2:10" ht="15.75" customHeight="1" thickBot="1" x14ac:dyDescent="0.25">
      <c r="C18" s="22" t="s">
        <v>56</v>
      </c>
      <c r="D18" s="26">
        <v>54195064.160000004</v>
      </c>
      <c r="I18" s="5"/>
      <c r="J18" s="5"/>
    </row>
    <row r="19" spans="2:10" ht="15.75" customHeight="1" thickBot="1" x14ac:dyDescent="0.25">
      <c r="C19" s="22" t="s">
        <v>60</v>
      </c>
      <c r="D19" s="26">
        <v>56885966.109999977</v>
      </c>
      <c r="I19" s="5"/>
      <c r="J19" s="5"/>
    </row>
    <row r="20" spans="2:10" ht="15" thickBot="1" x14ac:dyDescent="0.25">
      <c r="C20" s="22" t="s">
        <v>67</v>
      </c>
      <c r="D20" s="26">
        <v>64248100.009999998</v>
      </c>
      <c r="I20" s="5"/>
      <c r="J20" s="5"/>
    </row>
    <row r="21" spans="2:10" ht="15" thickBot="1" x14ac:dyDescent="0.25">
      <c r="C21" s="22" t="s">
        <v>63</v>
      </c>
      <c r="D21" s="26">
        <v>87332385.610000014</v>
      </c>
      <c r="I21" s="5"/>
      <c r="J21" s="5"/>
    </row>
    <row r="22" spans="2:10" ht="15.75" customHeight="1" thickBot="1" x14ac:dyDescent="0.25">
      <c r="C22" s="22" t="s">
        <v>70</v>
      </c>
      <c r="D22" s="26">
        <v>89902630.74000001</v>
      </c>
      <c r="I22" s="5"/>
      <c r="J22" s="5"/>
    </row>
    <row r="23" spans="2:10" ht="15" thickBot="1" x14ac:dyDescent="0.25">
      <c r="C23" s="22" t="s">
        <v>79</v>
      </c>
      <c r="D23" s="26">
        <v>92729498.189999998</v>
      </c>
      <c r="I23" s="5"/>
      <c r="J23" s="5"/>
    </row>
    <row r="24" spans="2:10" ht="15" thickBot="1" x14ac:dyDescent="0.25">
      <c r="C24" s="22" t="s">
        <v>64</v>
      </c>
      <c r="D24" s="26">
        <v>125405135.31</v>
      </c>
      <c r="I24" s="5"/>
      <c r="J24" s="5"/>
    </row>
    <row r="25" spans="2:10" ht="15" thickBot="1" x14ac:dyDescent="0.25">
      <c r="C25" s="22" t="s">
        <v>61</v>
      </c>
      <c r="D25" s="26">
        <v>664040012.27999997</v>
      </c>
      <c r="I25" s="5"/>
      <c r="J25" s="5"/>
    </row>
    <row r="26" spans="2:10" ht="11.25" customHeight="1" x14ac:dyDescent="0.2">
      <c r="I26" s="5"/>
      <c r="J26" s="5"/>
    </row>
    <row r="27" spans="2:10" ht="12" customHeight="1" thickBot="1" x14ac:dyDescent="0.25">
      <c r="I27" s="5"/>
      <c r="J27" s="5"/>
    </row>
    <row r="28" spans="2:10" ht="16.5" customHeight="1" thickBot="1" x14ac:dyDescent="0.3">
      <c r="B28" s="20" t="s">
        <v>82</v>
      </c>
      <c r="C28" s="27" t="str">
        <f>C12</f>
        <v>Computel System</v>
      </c>
      <c r="D28" s="28"/>
      <c r="E28" s="29"/>
    </row>
    <row r="29" spans="2:10" ht="15" thickBot="1" x14ac:dyDescent="0.25">
      <c r="B29" s="30" t="s">
        <v>0</v>
      </c>
      <c r="C29" s="32" t="s">
        <v>1</v>
      </c>
      <c r="D29" s="32" t="s">
        <v>2</v>
      </c>
      <c r="E29" s="36" t="s">
        <v>81</v>
      </c>
    </row>
    <row r="30" spans="2:10" ht="15" thickBot="1" x14ac:dyDescent="0.25">
      <c r="B30" s="31"/>
      <c r="C30" s="33"/>
      <c r="D30" s="33"/>
      <c r="E30" s="36"/>
    </row>
    <row r="31" spans="2:10" ht="39" thickBot="1" x14ac:dyDescent="0.3">
      <c r="B31" s="13" t="s">
        <v>14</v>
      </c>
      <c r="C31" s="13" t="s">
        <v>75</v>
      </c>
      <c r="D31" s="14">
        <v>27</v>
      </c>
      <c r="E31" s="21">
        <v>25117046.270000003</v>
      </c>
    </row>
    <row r="32" spans="2:10" ht="26.25" thickBot="1" x14ac:dyDescent="0.3">
      <c r="B32" s="13" t="s">
        <v>16</v>
      </c>
      <c r="C32" s="13" t="s">
        <v>58</v>
      </c>
      <c r="D32" s="14">
        <v>27</v>
      </c>
      <c r="E32" s="21">
        <v>5753230.8899999997</v>
      </c>
    </row>
    <row r="33" spans="2:5" ht="39" thickBot="1" x14ac:dyDescent="0.3">
      <c r="B33" s="13" t="s">
        <v>18</v>
      </c>
      <c r="C33" s="13" t="s">
        <v>57</v>
      </c>
      <c r="D33" s="14">
        <v>27</v>
      </c>
      <c r="E33" s="21">
        <v>0</v>
      </c>
    </row>
    <row r="34" spans="2:5" ht="26.25" thickBot="1" x14ac:dyDescent="0.3">
      <c r="B34" s="13" t="s">
        <v>20</v>
      </c>
      <c r="C34" s="13" t="s">
        <v>59</v>
      </c>
      <c r="D34" s="14">
        <v>27</v>
      </c>
      <c r="E34" s="21">
        <v>0</v>
      </c>
    </row>
    <row r="35" spans="2:5" ht="16.5" thickBot="1" x14ac:dyDescent="0.3">
      <c r="B35" s="34" t="s">
        <v>83</v>
      </c>
      <c r="C35" s="35"/>
      <c r="D35" s="7"/>
      <c r="E35" s="21">
        <v>30870277.160000004</v>
      </c>
    </row>
  </sheetData>
  <sortState xmlns:xlrd2="http://schemas.microsoft.com/office/spreadsheetml/2017/richdata2" ref="C12:D25">
    <sortCondition ref="D12:D25"/>
  </sortState>
  <mergeCells count="24">
    <mergeCell ref="O1:O2"/>
    <mergeCell ref="P1:P2"/>
    <mergeCell ref="Q1:Q2"/>
    <mergeCell ref="R1:R2"/>
    <mergeCell ref="D1:D2"/>
    <mergeCell ref="M1:M2"/>
    <mergeCell ref="N1:N2"/>
    <mergeCell ref="B7:C7"/>
    <mergeCell ref="I1:I2"/>
    <mergeCell ref="J1:J2"/>
    <mergeCell ref="K1:K2"/>
    <mergeCell ref="L1:L2"/>
    <mergeCell ref="B1:B2"/>
    <mergeCell ref="C1:C2"/>
    <mergeCell ref="E1:E2"/>
    <mergeCell ref="F1:F2"/>
    <mergeCell ref="G1:G2"/>
    <mergeCell ref="H1:H2"/>
    <mergeCell ref="C28:E28"/>
    <mergeCell ref="B29:B30"/>
    <mergeCell ref="C29:C30"/>
    <mergeCell ref="D29:D30"/>
    <mergeCell ref="B35:C35"/>
    <mergeCell ref="E29:E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2FEB7-48DB-4DE7-9FC6-8D385B2125D5}">
  <dimension ref="A1:N14"/>
  <sheetViews>
    <sheetView workbookViewId="0">
      <selection activeCell="B21" sqref="B21"/>
    </sheetView>
  </sheetViews>
  <sheetFormatPr baseColWidth="10" defaultRowHeight="15.75" x14ac:dyDescent="0.25"/>
  <cols>
    <col min="1" max="1" width="22" customWidth="1"/>
    <col min="2" max="2" width="58.875" customWidth="1"/>
    <col min="3" max="3" width="16.625" customWidth="1"/>
    <col min="4" max="4" width="10.375" customWidth="1"/>
    <col min="5" max="5" width="15.125" hidden="1" customWidth="1"/>
    <col min="6" max="6" width="23.25" hidden="1" customWidth="1"/>
    <col min="7" max="7" width="25.5" hidden="1" customWidth="1"/>
    <col min="8" max="8" width="35.875" hidden="1" customWidth="1"/>
    <col min="9" max="9" width="25.5" hidden="1" customWidth="1"/>
    <col min="10" max="10" width="16.25" customWidth="1"/>
    <col min="11" max="11" width="25.5" hidden="1" customWidth="1"/>
    <col min="12" max="12" width="13.75" customWidth="1"/>
    <col min="13" max="13" width="16.125" customWidth="1"/>
    <col min="14" max="14" width="14.375" customWidth="1"/>
  </cols>
  <sheetData>
    <row r="1" spans="1:14" ht="26.25" x14ac:dyDescent="0.4">
      <c r="A1" s="39"/>
      <c r="B1" s="40" t="s">
        <v>35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36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32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10" spans="1:14" x14ac:dyDescent="0.25">
      <c r="A10" t="s">
        <v>14</v>
      </c>
      <c r="B10" t="s">
        <v>15</v>
      </c>
      <c r="C10">
        <v>1224277.74</v>
      </c>
      <c r="D10">
        <v>27</v>
      </c>
      <c r="E10">
        <v>0</v>
      </c>
      <c r="F10">
        <v>0</v>
      </c>
      <c r="G10">
        <v>0</v>
      </c>
      <c r="H10">
        <v>0</v>
      </c>
      <c r="I10">
        <v>19</v>
      </c>
      <c r="J10" s="2">
        <v>6280544.8099999996</v>
      </c>
      <c r="K10">
        <v>39336043.789999999</v>
      </c>
      <c r="L10" s="2">
        <f>(+C10*D10)</f>
        <v>33055498.98</v>
      </c>
      <c r="M10" s="4">
        <f>L10-F10</f>
        <v>33055498.98</v>
      </c>
      <c r="N10" s="8">
        <f>M10+J10</f>
        <v>39336043.789999999</v>
      </c>
    </row>
    <row r="11" spans="1:14" x14ac:dyDescent="0.25">
      <c r="A11" t="s">
        <v>16</v>
      </c>
      <c r="B11" t="s">
        <v>17</v>
      </c>
      <c r="C11">
        <v>83284.2</v>
      </c>
      <c r="D11">
        <v>27</v>
      </c>
      <c r="E11">
        <v>0</v>
      </c>
      <c r="F11">
        <v>0</v>
      </c>
      <c r="G11">
        <v>0</v>
      </c>
      <c r="H11">
        <v>0</v>
      </c>
      <c r="I11">
        <v>19</v>
      </c>
      <c r="J11">
        <v>427247.95</v>
      </c>
      <c r="K11">
        <v>2675921.35</v>
      </c>
      <c r="L11" s="2">
        <f>(+C11*D11)</f>
        <v>2248673.4</v>
      </c>
      <c r="M11" s="4">
        <f>L11-F11</f>
        <v>2248673.4</v>
      </c>
      <c r="N11" s="8">
        <f t="shared" ref="N11:N13" si="0">M11+J11</f>
        <v>2675921.35</v>
      </c>
    </row>
    <row r="12" spans="1:14" x14ac:dyDescent="0.25">
      <c r="A12" t="s">
        <v>18</v>
      </c>
      <c r="B12" t="s">
        <v>19</v>
      </c>
      <c r="C12">
        <v>4164.21</v>
      </c>
      <c r="D12">
        <v>27</v>
      </c>
      <c r="E12">
        <v>0</v>
      </c>
      <c r="F12">
        <v>0</v>
      </c>
      <c r="G12">
        <v>0</v>
      </c>
      <c r="H12">
        <v>0</v>
      </c>
      <c r="I12">
        <v>19</v>
      </c>
      <c r="J12">
        <v>21362.400000000001</v>
      </c>
      <c r="K12">
        <v>133796.07</v>
      </c>
      <c r="L12" s="2">
        <f>(+C12*D12)</f>
        <v>112433.67</v>
      </c>
      <c r="M12" s="4">
        <f>L12-F12</f>
        <v>112433.67</v>
      </c>
      <c r="N12" s="8">
        <f t="shared" si="0"/>
        <v>133796.07</v>
      </c>
    </row>
    <row r="13" spans="1:14" x14ac:dyDescent="0.25">
      <c r="A13" t="s">
        <v>20</v>
      </c>
      <c r="B13" t="s">
        <v>21</v>
      </c>
      <c r="C13">
        <v>1574346</v>
      </c>
      <c r="D13">
        <v>27</v>
      </c>
      <c r="E13">
        <v>0</v>
      </c>
      <c r="F13">
        <v>0</v>
      </c>
      <c r="G13">
        <v>0</v>
      </c>
      <c r="H13">
        <v>0</v>
      </c>
      <c r="I13">
        <v>19</v>
      </c>
      <c r="J13" s="2">
        <v>8076394.9800000004</v>
      </c>
      <c r="K13">
        <v>50583736.979999997</v>
      </c>
      <c r="L13" s="2">
        <f>(+C13*D13)</f>
        <v>42507342</v>
      </c>
      <c r="M13" s="4">
        <f>L13-F13</f>
        <v>42507342</v>
      </c>
      <c r="N13" s="8">
        <f t="shared" si="0"/>
        <v>50583736.980000004</v>
      </c>
    </row>
    <row r="14" spans="1:14" x14ac:dyDescent="0.25">
      <c r="M14" s="10" t="s">
        <v>72</v>
      </c>
      <c r="N14" s="11">
        <f>SUM(N10:N13)</f>
        <v>92729498.189999998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A253-7D40-45FD-BDF9-501DA341CCE4}">
  <dimension ref="A1:N14"/>
  <sheetViews>
    <sheetView workbookViewId="0">
      <selection activeCell="L8" sqref="L8:N8"/>
    </sheetView>
  </sheetViews>
  <sheetFormatPr baseColWidth="10" defaultRowHeight="15.75" x14ac:dyDescent="0.25"/>
  <cols>
    <col min="1" max="1" width="17.75" customWidth="1"/>
    <col min="2" max="2" width="58.875" customWidth="1"/>
    <col min="3" max="3" width="15.75" customWidth="1"/>
    <col min="4" max="4" width="12.875" customWidth="1"/>
    <col min="5" max="5" width="11.25" customWidth="1"/>
    <col min="6" max="6" width="16.375" customWidth="1"/>
    <col min="7" max="7" width="25.5" hidden="1" customWidth="1"/>
    <col min="8" max="8" width="35.875" hidden="1" customWidth="1"/>
    <col min="9" max="9" width="11.25" style="3" customWidth="1"/>
    <col min="10" max="10" width="16.75" customWidth="1"/>
    <col min="11" max="11" width="25.5" hidden="1" customWidth="1"/>
    <col min="12" max="12" width="15.75" customWidth="1"/>
    <col min="13" max="13" width="15.25" customWidth="1"/>
    <col min="14" max="14" width="16.75" customWidth="1"/>
  </cols>
  <sheetData>
    <row r="1" spans="1:14" ht="26.25" x14ac:dyDescent="0.4">
      <c r="A1" s="39"/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33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32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9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10" spans="1:14" x14ac:dyDescent="0.25">
      <c r="A10" t="s">
        <v>14</v>
      </c>
      <c r="B10" t="s">
        <v>15</v>
      </c>
      <c r="C10">
        <v>1528265.07</v>
      </c>
      <c r="D10">
        <v>27</v>
      </c>
      <c r="E10">
        <v>9.2088370507611064</v>
      </c>
      <c r="F10">
        <v>3799856.88</v>
      </c>
      <c r="G10">
        <v>0</v>
      </c>
      <c r="H10">
        <v>0</v>
      </c>
      <c r="I10" s="3">
        <v>19</v>
      </c>
      <c r="J10">
        <v>7118027</v>
      </c>
      <c r="K10">
        <v>44581327.009999998</v>
      </c>
      <c r="L10" s="2">
        <f>(+C10*D10)</f>
        <v>41263156.890000001</v>
      </c>
      <c r="M10" s="4">
        <f>L10-F10</f>
        <v>37463300.009999998</v>
      </c>
      <c r="N10" s="8">
        <f>M10+J10</f>
        <v>44581327.009999998</v>
      </c>
    </row>
    <row r="11" spans="1:14" x14ac:dyDescent="0.25">
      <c r="A11" t="s">
        <v>16</v>
      </c>
      <c r="B11" t="s">
        <v>17</v>
      </c>
      <c r="C11">
        <v>112433.67</v>
      </c>
      <c r="D11">
        <v>27</v>
      </c>
      <c r="E11">
        <v>0.38571186015719156</v>
      </c>
      <c r="F11">
        <v>11709.09</v>
      </c>
      <c r="G11">
        <v>0</v>
      </c>
      <c r="H11">
        <v>0</v>
      </c>
      <c r="I11" s="3">
        <v>19</v>
      </c>
      <c r="J11">
        <v>574560</v>
      </c>
      <c r="K11">
        <v>3598560</v>
      </c>
      <c r="L11" s="2">
        <f>(+C11*D11)</f>
        <v>3035709.09</v>
      </c>
      <c r="M11" s="4">
        <f>L11-F11</f>
        <v>3024000</v>
      </c>
      <c r="N11" s="8">
        <f t="shared" ref="N11:N13" si="0">M11+J11</f>
        <v>3598560</v>
      </c>
    </row>
    <row r="12" spans="1:14" x14ac:dyDescent="0.25">
      <c r="A12" t="s">
        <v>18</v>
      </c>
      <c r="B12" t="s">
        <v>19</v>
      </c>
      <c r="C12">
        <v>4164.21</v>
      </c>
      <c r="D12">
        <v>27</v>
      </c>
      <c r="E12">
        <v>97.598584125200219</v>
      </c>
      <c r="F12">
        <v>109733.67</v>
      </c>
      <c r="G12">
        <v>0</v>
      </c>
      <c r="H12">
        <v>0</v>
      </c>
      <c r="I12" s="3">
        <v>19</v>
      </c>
      <c r="J12">
        <v>513</v>
      </c>
      <c r="K12">
        <v>3213</v>
      </c>
      <c r="L12" s="2">
        <f>(+C12*D12)</f>
        <v>112433.67</v>
      </c>
      <c r="M12" s="4">
        <f>L12-F12</f>
        <v>2700</v>
      </c>
      <c r="N12" s="8">
        <f t="shared" si="0"/>
        <v>3213</v>
      </c>
    </row>
    <row r="13" spans="1:14" x14ac:dyDescent="0.25">
      <c r="A13" t="s">
        <v>20</v>
      </c>
      <c r="B13" t="s">
        <v>21</v>
      </c>
      <c r="C13">
        <v>1854263</v>
      </c>
      <c r="D13">
        <v>27</v>
      </c>
      <c r="E13">
        <v>73.035108827604276</v>
      </c>
      <c r="F13">
        <v>36565101</v>
      </c>
      <c r="G13">
        <v>0</v>
      </c>
      <c r="H13">
        <v>0</v>
      </c>
      <c r="I13" s="3">
        <v>19</v>
      </c>
      <c r="J13">
        <v>2565000</v>
      </c>
      <c r="K13">
        <v>16065000</v>
      </c>
      <c r="L13" s="2">
        <f>(+C13*D13)</f>
        <v>50065101</v>
      </c>
      <c r="M13" s="4">
        <f>L13-F13</f>
        <v>13500000</v>
      </c>
      <c r="N13" s="8">
        <f t="shared" si="0"/>
        <v>16065000</v>
      </c>
    </row>
    <row r="14" spans="1:14" x14ac:dyDescent="0.25">
      <c r="M14" s="10" t="s">
        <v>72</v>
      </c>
      <c r="N14" s="11">
        <f>SUM(N10:N13)</f>
        <v>64248100.009999998</v>
      </c>
    </row>
  </sheetData>
  <mergeCells count="6">
    <mergeCell ref="A1:A6"/>
    <mergeCell ref="B5:H5"/>
    <mergeCell ref="B1:K1"/>
    <mergeCell ref="B2:K2"/>
    <mergeCell ref="B3:K3"/>
    <mergeCell ref="B4:K4"/>
  </mergeCell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B584-A522-4310-872A-571713AE14A8}">
  <dimension ref="A1:O18"/>
  <sheetViews>
    <sheetView topLeftCell="B1" workbookViewId="0">
      <selection activeCell="N14" sqref="N14"/>
    </sheetView>
  </sheetViews>
  <sheetFormatPr baseColWidth="10" defaultRowHeight="15.75" x14ac:dyDescent="0.25"/>
  <cols>
    <col min="1" max="1" width="22" customWidth="1"/>
    <col min="2" max="2" width="58.875" customWidth="1"/>
    <col min="3" max="3" width="13.25" customWidth="1"/>
    <col min="4" max="4" width="11.875" style="3" customWidth="1"/>
    <col min="5" max="5" width="12.875" customWidth="1"/>
    <col min="6" max="6" width="20.25" customWidth="1"/>
    <col min="7" max="7" width="25.5" hidden="1" customWidth="1"/>
    <col min="8" max="8" width="35.875" hidden="1" customWidth="1"/>
    <col min="9" max="9" width="25.5" hidden="1" customWidth="1"/>
    <col min="10" max="10" width="12.625" customWidth="1"/>
    <col min="11" max="11" width="25.5" hidden="1" customWidth="1"/>
    <col min="12" max="12" width="15.75" customWidth="1"/>
    <col min="13" max="13" width="16.625" customWidth="1"/>
    <col min="14" max="14" width="15.625" bestFit="1" customWidth="1"/>
    <col min="15" max="15" width="15.625" customWidth="1"/>
  </cols>
  <sheetData>
    <row r="1" spans="1:15" ht="26.25" x14ac:dyDescent="0.4">
      <c r="A1" s="39"/>
      <c r="B1" s="40" t="s">
        <v>30</v>
      </c>
      <c r="C1" s="40"/>
      <c r="D1" s="40"/>
      <c r="E1" s="40"/>
      <c r="F1" s="40"/>
      <c r="G1" s="40"/>
      <c r="H1" s="40"/>
      <c r="I1" s="40"/>
      <c r="J1" s="40"/>
      <c r="K1" s="40"/>
    </row>
    <row r="2" spans="1:15" ht="21" x14ac:dyDescent="0.35">
      <c r="A2" s="39"/>
      <c r="B2" s="41" t="s">
        <v>31</v>
      </c>
      <c r="C2" s="41"/>
      <c r="D2" s="41"/>
      <c r="E2" s="41"/>
      <c r="F2" s="41"/>
      <c r="G2" s="41"/>
      <c r="H2" s="41"/>
      <c r="I2" s="41"/>
      <c r="J2" s="41"/>
      <c r="K2" s="41"/>
    </row>
    <row r="3" spans="1:15" x14ac:dyDescent="0.25">
      <c r="A3" s="39"/>
      <c r="B3" s="39" t="s">
        <v>32</v>
      </c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x14ac:dyDescent="0.25">
      <c r="A5" s="39"/>
      <c r="B5" s="39"/>
      <c r="C5" s="39"/>
      <c r="D5" s="39"/>
      <c r="E5" s="39"/>
      <c r="F5" s="39"/>
      <c r="G5" s="39"/>
      <c r="H5" s="39"/>
    </row>
    <row r="6" spans="1:15" x14ac:dyDescent="0.25">
      <c r="A6" s="39"/>
    </row>
    <row r="8" spans="1:15" ht="18.75" x14ac:dyDescent="0.3">
      <c r="A8" s="1" t="s">
        <v>0</v>
      </c>
      <c r="B8" s="1" t="s">
        <v>1</v>
      </c>
      <c r="C8" s="1" t="s">
        <v>9</v>
      </c>
      <c r="D8" s="9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10" spans="1:15" x14ac:dyDescent="0.25">
      <c r="A10" t="s">
        <v>14</v>
      </c>
      <c r="B10" t="s">
        <v>15</v>
      </c>
      <c r="C10" s="2">
        <v>1149321.96</v>
      </c>
      <c r="D10" s="3">
        <v>27</v>
      </c>
      <c r="E10">
        <v>23.1</v>
      </c>
      <c r="F10">
        <v>7168320.9900000002</v>
      </c>
      <c r="G10">
        <v>0</v>
      </c>
      <c r="H10">
        <v>0</v>
      </c>
      <c r="I10">
        <v>19</v>
      </c>
      <c r="J10" s="2">
        <v>4534040.6500000004</v>
      </c>
      <c r="K10">
        <v>28397412.510000002</v>
      </c>
      <c r="L10" s="2">
        <f>(+C10*D10)</f>
        <v>31031692.919999998</v>
      </c>
      <c r="M10" s="4">
        <f>L10-F10</f>
        <v>23863371.93</v>
      </c>
      <c r="N10" s="4">
        <f>M10+J10</f>
        <v>28397412.579999998</v>
      </c>
    </row>
    <row r="11" spans="1:15" x14ac:dyDescent="0.25">
      <c r="A11" t="s">
        <v>16</v>
      </c>
      <c r="B11" t="s">
        <v>17</v>
      </c>
      <c r="C11" s="2">
        <v>324808.38</v>
      </c>
      <c r="D11" s="3">
        <v>27</v>
      </c>
      <c r="E11">
        <v>75</v>
      </c>
      <c r="F11">
        <v>6577369.8300000001</v>
      </c>
      <c r="G11">
        <v>0</v>
      </c>
      <c r="H11">
        <v>0</v>
      </c>
      <c r="I11">
        <v>19</v>
      </c>
      <c r="J11" s="4">
        <v>416566.75</v>
      </c>
      <c r="K11">
        <v>2609023.31</v>
      </c>
      <c r="L11" s="2">
        <f>(+C11*D11)</f>
        <v>8769826.2599999998</v>
      </c>
      <c r="M11" s="4">
        <f>L11-F11</f>
        <v>2192456.4299999997</v>
      </c>
      <c r="N11" s="4">
        <f t="shared" ref="N11:N13" si="0">M11+J11</f>
        <v>2609023.1799999997</v>
      </c>
    </row>
    <row r="12" spans="1:15" x14ac:dyDescent="0.25">
      <c r="A12" t="s">
        <v>18</v>
      </c>
      <c r="B12" t="s">
        <v>19</v>
      </c>
      <c r="C12" s="2">
        <v>266509.44</v>
      </c>
      <c r="D12" s="3">
        <v>27</v>
      </c>
      <c r="E12">
        <v>99.999624778769558</v>
      </c>
      <c r="F12">
        <v>7195727.8799999999</v>
      </c>
      <c r="G12">
        <v>0</v>
      </c>
      <c r="H12">
        <v>0</v>
      </c>
      <c r="I12">
        <v>19</v>
      </c>
      <c r="J12" s="4">
        <v>5.13</v>
      </c>
      <c r="K12">
        <v>32.130000000000003</v>
      </c>
      <c r="L12" s="2">
        <f>(+C12*D12)</f>
        <v>7195754.8799999999</v>
      </c>
      <c r="M12" s="4">
        <f>L12-F12</f>
        <v>27</v>
      </c>
      <c r="N12" s="4">
        <f t="shared" si="0"/>
        <v>32.130000000000003</v>
      </c>
    </row>
    <row r="13" spans="1:15" x14ac:dyDescent="0.25">
      <c r="A13" t="s">
        <v>20</v>
      </c>
      <c r="B13" t="s">
        <v>21</v>
      </c>
      <c r="C13" s="2">
        <v>12470553</v>
      </c>
      <c r="D13" s="3">
        <v>27</v>
      </c>
      <c r="E13">
        <v>99.999206129832416</v>
      </c>
      <c r="F13" s="2">
        <v>336702258</v>
      </c>
      <c r="G13">
        <v>0</v>
      </c>
      <c r="H13">
        <v>0</v>
      </c>
      <c r="I13">
        <v>19</v>
      </c>
      <c r="J13" s="4">
        <v>507.87</v>
      </c>
      <c r="K13">
        <v>3180.87</v>
      </c>
      <c r="L13" s="2">
        <f>(+C13*D13)</f>
        <v>336704931</v>
      </c>
      <c r="M13" s="4">
        <f>L13-F13</f>
        <v>2673</v>
      </c>
      <c r="N13" s="4">
        <f t="shared" si="0"/>
        <v>3180.87</v>
      </c>
    </row>
    <row r="14" spans="1:15" x14ac:dyDescent="0.25">
      <c r="C14" s="2">
        <f>SUM(C10:C13)</f>
        <v>14211192.779999999</v>
      </c>
      <c r="M14" s="10" t="s">
        <v>72</v>
      </c>
      <c r="N14" s="10">
        <f>SUM(N10:N13)</f>
        <v>31009648.759999998</v>
      </c>
    </row>
    <row r="15" spans="1:15" x14ac:dyDescent="0.25">
      <c r="M15" s="4"/>
      <c r="N15" s="4"/>
      <c r="O15" s="4"/>
    </row>
    <row r="18" spans="5:5" x14ac:dyDescent="0.25">
      <c r="E18" s="4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B4C07-2C17-4E4A-8680-7600CB90B8E8}">
  <dimension ref="A1:N14"/>
  <sheetViews>
    <sheetView workbookViewId="0">
      <selection activeCell="L8" sqref="L8:N8"/>
    </sheetView>
  </sheetViews>
  <sheetFormatPr baseColWidth="10" defaultRowHeight="15.75" x14ac:dyDescent="0.25"/>
  <cols>
    <col min="1" max="1" width="22" customWidth="1"/>
    <col min="2" max="2" width="58.875" customWidth="1"/>
    <col min="3" max="3" width="16.125" customWidth="1"/>
    <col min="4" max="4" width="12.75" customWidth="1"/>
    <col min="5" max="5" width="17" customWidth="1"/>
    <col min="6" max="6" width="20.5" customWidth="1"/>
    <col min="7" max="7" width="25.5" hidden="1" customWidth="1"/>
    <col min="8" max="8" width="35.875" hidden="1" customWidth="1"/>
    <col min="9" max="9" width="25.5" hidden="1" customWidth="1"/>
    <col min="10" max="10" width="18.875" customWidth="1"/>
    <col min="11" max="11" width="25.5" hidden="1" customWidth="1"/>
    <col min="12" max="14" width="14.375" customWidth="1"/>
  </cols>
  <sheetData>
    <row r="1" spans="1:14" ht="26.25" x14ac:dyDescent="0.4">
      <c r="A1" s="39"/>
      <c r="B1" s="40" t="s">
        <v>27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28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29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9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9" spans="1:14" x14ac:dyDescent="0.25">
      <c r="D9" s="3"/>
    </row>
    <row r="10" spans="1:14" x14ac:dyDescent="0.25">
      <c r="A10" t="s">
        <v>14</v>
      </c>
      <c r="B10" t="s">
        <v>15</v>
      </c>
      <c r="C10">
        <v>1057709.3400000001</v>
      </c>
      <c r="D10" s="3">
        <v>27</v>
      </c>
      <c r="E10">
        <v>26.190799999999999</v>
      </c>
      <c r="F10">
        <v>7479608.5799999991</v>
      </c>
      <c r="G10">
        <v>0</v>
      </c>
      <c r="H10">
        <v>0</v>
      </c>
      <c r="I10">
        <v>19</v>
      </c>
      <c r="J10" s="2">
        <v>4004923.3</v>
      </c>
      <c r="K10">
        <v>25083466.949999999</v>
      </c>
      <c r="L10" s="2">
        <f>(+C10*D10)</f>
        <v>28558152.180000003</v>
      </c>
      <c r="M10" s="4">
        <f>L10-F10</f>
        <v>21078543.600000005</v>
      </c>
      <c r="N10" s="8">
        <f>M10+J10</f>
        <v>25083466.900000006</v>
      </c>
    </row>
    <row r="11" spans="1:14" x14ac:dyDescent="0.25">
      <c r="A11" t="s">
        <v>16</v>
      </c>
      <c r="B11" t="s">
        <v>17</v>
      </c>
      <c r="C11">
        <v>229031.55</v>
      </c>
      <c r="D11" s="3">
        <v>27</v>
      </c>
      <c r="E11">
        <v>41.404499999999999</v>
      </c>
      <c r="F11">
        <v>2560392.9899999998</v>
      </c>
      <c r="G11">
        <v>0</v>
      </c>
      <c r="H11">
        <v>0</v>
      </c>
      <c r="I11">
        <v>19</v>
      </c>
      <c r="J11">
        <v>688457.19</v>
      </c>
      <c r="K11">
        <v>4311916.0999999996</v>
      </c>
      <c r="L11" s="2">
        <f>(+C11*D11)</f>
        <v>6183851.8499999996</v>
      </c>
      <c r="M11" s="4">
        <f>L11-F11</f>
        <v>3623458.86</v>
      </c>
      <c r="N11" s="8">
        <f t="shared" ref="N11:N13" si="0">M11+J11</f>
        <v>4311916.05</v>
      </c>
    </row>
    <row r="12" spans="1:14" x14ac:dyDescent="0.25">
      <c r="A12" t="s">
        <v>18</v>
      </c>
      <c r="B12" t="s">
        <v>19</v>
      </c>
      <c r="C12">
        <v>4164.21</v>
      </c>
      <c r="D12" s="3">
        <v>27</v>
      </c>
      <c r="E12">
        <v>99.99</v>
      </c>
      <c r="F12">
        <v>112422.33</v>
      </c>
      <c r="G12">
        <v>0</v>
      </c>
      <c r="H12">
        <v>0</v>
      </c>
      <c r="I12">
        <v>19</v>
      </c>
      <c r="J12">
        <v>2.14</v>
      </c>
      <c r="K12">
        <v>13.38</v>
      </c>
      <c r="L12" s="2">
        <f>(+C12*D12)</f>
        <v>112433.67</v>
      </c>
      <c r="M12" s="4">
        <f>L12-F12</f>
        <v>11.339999999996508</v>
      </c>
      <c r="N12" s="8">
        <f t="shared" si="0"/>
        <v>13.479999999996508</v>
      </c>
    </row>
    <row r="13" spans="1:14" x14ac:dyDescent="0.25">
      <c r="A13" t="s">
        <v>20</v>
      </c>
      <c r="B13" t="s">
        <v>21</v>
      </c>
      <c r="C13">
        <v>1582304</v>
      </c>
      <c r="D13" s="3">
        <v>27</v>
      </c>
      <c r="E13">
        <v>90.787400000000005</v>
      </c>
      <c r="F13">
        <v>38786381.82</v>
      </c>
      <c r="G13">
        <v>0</v>
      </c>
      <c r="H13">
        <v>0</v>
      </c>
      <c r="I13">
        <v>19</v>
      </c>
      <c r="J13">
        <v>747806.97</v>
      </c>
      <c r="K13">
        <v>4683633.0999999996</v>
      </c>
      <c r="L13" s="2">
        <f>(+C13*D13)</f>
        <v>42722208</v>
      </c>
      <c r="M13" s="4">
        <f>L13-F13</f>
        <v>3935826.1799999997</v>
      </c>
      <c r="N13" s="8">
        <f t="shared" si="0"/>
        <v>4683633.1499999994</v>
      </c>
    </row>
    <row r="14" spans="1:14" x14ac:dyDescent="0.25">
      <c r="M14" s="10" t="s">
        <v>72</v>
      </c>
      <c r="N14" s="11">
        <f>SUM(N10:N13)</f>
        <v>34079029.580000006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1ED3-A5DB-4471-B13B-ABF010CC2726}">
  <dimension ref="A1:N14"/>
  <sheetViews>
    <sheetView topLeftCell="A2" workbookViewId="0">
      <selection activeCell="L8" sqref="L8:N8"/>
    </sheetView>
  </sheetViews>
  <sheetFormatPr baseColWidth="10" defaultRowHeight="15.75" x14ac:dyDescent="0.25"/>
  <cols>
    <col min="1" max="1" width="22" customWidth="1"/>
    <col min="2" max="2" width="58.875" customWidth="1"/>
    <col min="3" max="3" width="16.375" customWidth="1"/>
    <col min="4" max="4" width="9.625" customWidth="1"/>
    <col min="5" max="5" width="13.875" customWidth="1"/>
    <col min="6" max="6" width="4.75" hidden="1" customWidth="1"/>
    <col min="7" max="7" width="10.75" hidden="1" customWidth="1"/>
    <col min="8" max="8" width="10" hidden="1" customWidth="1"/>
    <col min="9" max="9" width="9.375" hidden="1" customWidth="1"/>
    <col min="10" max="10" width="18" customWidth="1"/>
    <col min="11" max="11" width="25.5" hidden="1" customWidth="1"/>
    <col min="12" max="12" width="15.125" customWidth="1"/>
    <col min="13" max="13" width="16.375" customWidth="1"/>
    <col min="14" max="14" width="15.125" customWidth="1"/>
  </cols>
  <sheetData>
    <row r="1" spans="1:14" ht="26.25" x14ac:dyDescent="0.4">
      <c r="A1" s="39"/>
      <c r="B1" s="40" t="s">
        <v>24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25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26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10" spans="1:14" x14ac:dyDescent="0.25">
      <c r="A10" t="s">
        <v>14</v>
      </c>
      <c r="B10" t="s">
        <v>15</v>
      </c>
      <c r="C10" s="2">
        <v>1082694.6000000001</v>
      </c>
      <c r="D10">
        <v>27</v>
      </c>
      <c r="E10">
        <v>0</v>
      </c>
      <c r="F10">
        <v>0</v>
      </c>
      <c r="G10">
        <v>0</v>
      </c>
      <c r="H10">
        <v>0</v>
      </c>
      <c r="I10">
        <v>19</v>
      </c>
      <c r="J10" s="2">
        <v>5554223.2999999998</v>
      </c>
      <c r="K10">
        <v>34786977.5</v>
      </c>
      <c r="L10" s="2">
        <f>(+C10*D10)</f>
        <v>29232754.200000003</v>
      </c>
      <c r="M10" s="4">
        <f>L10-F10</f>
        <v>29232754.200000003</v>
      </c>
      <c r="N10" s="8">
        <f>M10+J10</f>
        <v>34786977.5</v>
      </c>
    </row>
    <row r="11" spans="1:14" x14ac:dyDescent="0.25">
      <c r="A11" t="s">
        <v>16</v>
      </c>
      <c r="B11" t="s">
        <v>17</v>
      </c>
      <c r="C11">
        <v>229031.55</v>
      </c>
      <c r="D11">
        <v>27</v>
      </c>
      <c r="E11">
        <v>0</v>
      </c>
      <c r="F11">
        <v>0</v>
      </c>
      <c r="G11">
        <v>0</v>
      </c>
      <c r="H11">
        <v>0</v>
      </c>
      <c r="I11">
        <v>19</v>
      </c>
      <c r="J11" s="2">
        <v>1174931.8500000001</v>
      </c>
      <c r="K11">
        <v>7358783.7000000002</v>
      </c>
      <c r="L11" s="2">
        <f>(+C11*D11)</f>
        <v>6183851.8499999996</v>
      </c>
      <c r="M11" s="4">
        <f>L11-F11</f>
        <v>6183851.8499999996</v>
      </c>
      <c r="N11" s="8">
        <f t="shared" ref="N11:N13" si="0">M11+J11</f>
        <v>7358783.6999999993</v>
      </c>
    </row>
    <row r="12" spans="1:14" x14ac:dyDescent="0.25">
      <c r="A12" t="s">
        <v>18</v>
      </c>
      <c r="B12" t="s">
        <v>19</v>
      </c>
      <c r="C12">
        <v>4164.21</v>
      </c>
      <c r="D12">
        <v>27</v>
      </c>
      <c r="E12">
        <v>0</v>
      </c>
      <c r="F12">
        <v>0</v>
      </c>
      <c r="G12">
        <v>0</v>
      </c>
      <c r="H12">
        <v>0</v>
      </c>
      <c r="I12">
        <v>19</v>
      </c>
      <c r="J12" s="2">
        <v>21362.400000000001</v>
      </c>
      <c r="K12">
        <v>133796.07</v>
      </c>
      <c r="L12" s="2">
        <f>(+C12*D12)</f>
        <v>112433.67</v>
      </c>
      <c r="M12" s="4">
        <f>L12-F12</f>
        <v>112433.67</v>
      </c>
      <c r="N12" s="8">
        <f t="shared" si="0"/>
        <v>133796.07</v>
      </c>
    </row>
    <row r="13" spans="1:14" x14ac:dyDescent="0.25">
      <c r="A13" t="s">
        <v>20</v>
      </c>
      <c r="B13" t="s">
        <v>21</v>
      </c>
      <c r="C13">
        <v>370853</v>
      </c>
      <c r="D13">
        <v>27</v>
      </c>
      <c r="E13">
        <v>0</v>
      </c>
      <c r="F13">
        <v>0</v>
      </c>
      <c r="G13">
        <v>0</v>
      </c>
      <c r="H13">
        <v>0</v>
      </c>
      <c r="I13">
        <v>19</v>
      </c>
      <c r="J13" s="2">
        <v>1902475.89</v>
      </c>
      <c r="K13">
        <v>11915506.890000001</v>
      </c>
      <c r="L13" s="2">
        <f>(+C13*D13)</f>
        <v>10013031</v>
      </c>
      <c r="M13" s="4">
        <f>L13-F13</f>
        <v>10013031</v>
      </c>
      <c r="N13" s="8">
        <f t="shared" si="0"/>
        <v>11915506.890000001</v>
      </c>
    </row>
    <row r="14" spans="1:14" x14ac:dyDescent="0.25">
      <c r="J14" s="2">
        <f>SUM(J10:J13)</f>
        <v>8652993.4400000013</v>
      </c>
      <c r="M14" s="10" t="s">
        <v>72</v>
      </c>
      <c r="N14" s="11">
        <f>SUM(N10:N13)</f>
        <v>54195064.160000004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B47B-88D5-47D3-B4C2-C62762B432DC}">
  <dimension ref="A1:N14"/>
  <sheetViews>
    <sheetView workbookViewId="0">
      <selection activeCell="L17" sqref="L17"/>
    </sheetView>
  </sheetViews>
  <sheetFormatPr baseColWidth="10" defaultRowHeight="15.75" x14ac:dyDescent="0.25"/>
  <cols>
    <col min="1" max="1" width="22" customWidth="1"/>
    <col min="2" max="2" width="58.875" customWidth="1"/>
    <col min="3" max="3" width="22.875" customWidth="1"/>
    <col min="4" max="4" width="17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15.625" customWidth="1"/>
    <col min="11" max="11" width="25.5" hidden="1" customWidth="1"/>
    <col min="12" max="12" width="15.25" customWidth="1"/>
    <col min="13" max="13" width="15.125" customWidth="1"/>
    <col min="14" max="14" width="17.375" customWidth="1"/>
  </cols>
  <sheetData>
    <row r="1" spans="1:14" ht="26.25" x14ac:dyDescent="0.4">
      <c r="A1" s="39"/>
      <c r="B1" s="40" t="s">
        <v>22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23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13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10" spans="1:14" x14ac:dyDescent="0.25">
      <c r="A10" t="s">
        <v>14</v>
      </c>
      <c r="B10" t="s">
        <v>15</v>
      </c>
      <c r="C10" s="2">
        <v>1091023.02</v>
      </c>
      <c r="D10">
        <v>27</v>
      </c>
      <c r="E10">
        <v>0</v>
      </c>
      <c r="F10">
        <v>0</v>
      </c>
      <c r="G10">
        <v>0</v>
      </c>
      <c r="H10">
        <v>0</v>
      </c>
      <c r="I10">
        <v>19</v>
      </c>
      <c r="J10">
        <v>5596948.0899999999</v>
      </c>
      <c r="K10">
        <v>35054569.630000003</v>
      </c>
      <c r="L10" s="2">
        <f>(+C10*D10)</f>
        <v>29457621.539999999</v>
      </c>
      <c r="M10" s="4">
        <f>L10-F10</f>
        <v>29457621.539999999</v>
      </c>
      <c r="N10" s="8">
        <f>M10+J10</f>
        <v>35054569.629999995</v>
      </c>
    </row>
    <row r="11" spans="1:14" x14ac:dyDescent="0.25">
      <c r="A11" t="s">
        <v>16</v>
      </c>
      <c r="B11" t="s">
        <v>17</v>
      </c>
      <c r="C11" s="2">
        <v>216538.92</v>
      </c>
      <c r="D11">
        <v>27</v>
      </c>
      <c r="E11">
        <v>0</v>
      </c>
      <c r="F11">
        <v>0</v>
      </c>
      <c r="G11">
        <v>0</v>
      </c>
      <c r="H11">
        <v>0</v>
      </c>
      <c r="I11">
        <v>19</v>
      </c>
      <c r="J11">
        <v>1110844.6599999999</v>
      </c>
      <c r="K11">
        <v>6957395.5</v>
      </c>
      <c r="L11" s="2">
        <f>(+C11*D11)</f>
        <v>5846550.8400000008</v>
      </c>
      <c r="M11" s="4">
        <f>L11-F11</f>
        <v>5846550.8400000008</v>
      </c>
      <c r="N11" s="8">
        <f t="shared" ref="N11:N13" si="0">M11+J11</f>
        <v>6957395.5000000009</v>
      </c>
    </row>
    <row r="12" spans="1:14" x14ac:dyDescent="0.25">
      <c r="A12" t="s">
        <v>18</v>
      </c>
      <c r="B12" t="s">
        <v>19</v>
      </c>
      <c r="C12" s="2">
        <v>4164.21</v>
      </c>
      <c r="D12">
        <v>27</v>
      </c>
      <c r="E12">
        <v>0</v>
      </c>
      <c r="F12">
        <v>0</v>
      </c>
      <c r="G12">
        <v>0</v>
      </c>
      <c r="H12">
        <v>0</v>
      </c>
      <c r="I12">
        <v>19</v>
      </c>
      <c r="J12">
        <v>21362.400000000001</v>
      </c>
      <c r="K12">
        <v>133796.07</v>
      </c>
      <c r="L12" s="2">
        <f>(+C12*D12)</f>
        <v>112433.67</v>
      </c>
      <c r="M12" s="4">
        <f>L12-F12</f>
        <v>112433.67</v>
      </c>
      <c r="N12" s="8">
        <f t="shared" si="0"/>
        <v>133796.07</v>
      </c>
    </row>
    <row r="13" spans="1:14" x14ac:dyDescent="0.25">
      <c r="A13" t="s">
        <v>20</v>
      </c>
      <c r="B13" t="s">
        <v>21</v>
      </c>
      <c r="C13" s="2">
        <v>370853</v>
      </c>
      <c r="D13">
        <v>27</v>
      </c>
      <c r="E13">
        <v>0</v>
      </c>
      <c r="F13">
        <v>0</v>
      </c>
      <c r="G13">
        <v>0</v>
      </c>
      <c r="H13">
        <v>0</v>
      </c>
      <c r="I13">
        <v>19</v>
      </c>
      <c r="J13">
        <v>1902475.89</v>
      </c>
      <c r="K13">
        <v>11915506.890000001</v>
      </c>
      <c r="L13" s="2">
        <f>(+C13*D13)</f>
        <v>10013031</v>
      </c>
      <c r="M13" s="4">
        <f>L13-F13</f>
        <v>10013031</v>
      </c>
      <c r="N13" s="8">
        <f t="shared" si="0"/>
        <v>11915506.890000001</v>
      </c>
    </row>
    <row r="14" spans="1:14" x14ac:dyDescent="0.25">
      <c r="J14">
        <f>SUM(J10:J13)</f>
        <v>8631631.040000001</v>
      </c>
      <c r="M14" s="10" t="s">
        <v>72</v>
      </c>
      <c r="N14" s="11">
        <f>SUM(N10:N13)</f>
        <v>54061268.089999996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2B3F-DBA3-B54D-B108-4AD49329EAA3}">
  <dimension ref="A1:N14"/>
  <sheetViews>
    <sheetView workbookViewId="0">
      <selection activeCell="D23" sqref="D23"/>
    </sheetView>
  </sheetViews>
  <sheetFormatPr baseColWidth="10" defaultRowHeight="15.75" x14ac:dyDescent="0.25"/>
  <cols>
    <col min="1" max="1" width="22" customWidth="1"/>
    <col min="2" max="2" width="58.875" customWidth="1"/>
    <col min="3" max="3" width="15.75" customWidth="1"/>
    <col min="4" max="4" width="16" customWidth="1"/>
    <col min="5" max="5" width="25.5" hidden="1" customWidth="1"/>
    <col min="6" max="6" width="36.5" hidden="1" customWidth="1"/>
    <col min="7" max="7" width="25.5" hidden="1" customWidth="1"/>
    <col min="8" max="8" width="16.125" hidden="1" customWidth="1"/>
    <col min="9" max="9" width="10.25" hidden="1" customWidth="1"/>
    <col min="10" max="10" width="20.125" customWidth="1"/>
    <col min="11" max="11" width="25.5" hidden="1" customWidth="1"/>
    <col min="12" max="12" width="16.375" customWidth="1"/>
    <col min="13" max="13" width="16.5" customWidth="1"/>
    <col min="14" max="14" width="15.75" customWidth="1"/>
  </cols>
  <sheetData>
    <row r="1" spans="1:14" ht="26.25" x14ac:dyDescent="0.4">
      <c r="A1" s="39"/>
      <c r="B1" s="40" t="s">
        <v>11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12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13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9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9" spans="1:14" x14ac:dyDescent="0.25">
      <c r="D9" s="3"/>
    </row>
    <row r="10" spans="1:14" x14ac:dyDescent="0.25">
      <c r="A10" t="s">
        <v>14</v>
      </c>
      <c r="B10" t="s">
        <v>15</v>
      </c>
      <c r="C10">
        <v>1478294.55</v>
      </c>
      <c r="D10" s="3">
        <v>27</v>
      </c>
      <c r="E10">
        <v>0</v>
      </c>
      <c r="F10">
        <v>0</v>
      </c>
      <c r="G10">
        <v>0</v>
      </c>
      <c r="H10">
        <v>0</v>
      </c>
      <c r="I10">
        <v>19</v>
      </c>
      <c r="J10">
        <v>7583651.04</v>
      </c>
      <c r="K10">
        <v>47497603.890000001</v>
      </c>
      <c r="L10" s="2">
        <f>(+C10*D10)</f>
        <v>39913952.850000001</v>
      </c>
      <c r="M10" s="4">
        <f>L10-F10</f>
        <v>39913952.850000001</v>
      </c>
      <c r="N10" s="8">
        <f>M10+J10</f>
        <v>47497603.890000001</v>
      </c>
    </row>
    <row r="11" spans="1:14" x14ac:dyDescent="0.25">
      <c r="A11" t="s">
        <v>16</v>
      </c>
      <c r="B11" t="s">
        <v>17</v>
      </c>
      <c r="C11">
        <v>4164.21</v>
      </c>
      <c r="D11" s="3">
        <v>27</v>
      </c>
      <c r="E11">
        <v>0</v>
      </c>
      <c r="F11">
        <v>0</v>
      </c>
      <c r="G11">
        <v>0</v>
      </c>
      <c r="H11">
        <v>0</v>
      </c>
      <c r="I11">
        <v>19</v>
      </c>
      <c r="J11">
        <v>21362.400000000001</v>
      </c>
      <c r="K11">
        <v>133796.07</v>
      </c>
      <c r="L11" s="2">
        <f>(+C11*D11)</f>
        <v>112433.67</v>
      </c>
      <c r="M11" s="4">
        <f>L11-F11</f>
        <v>112433.67</v>
      </c>
      <c r="N11" s="8">
        <f t="shared" ref="N11:N13" si="0">M11+J11</f>
        <v>133796.07</v>
      </c>
    </row>
    <row r="12" spans="1:14" x14ac:dyDescent="0.25">
      <c r="A12" t="s">
        <v>18</v>
      </c>
      <c r="B12" t="s">
        <v>19</v>
      </c>
      <c r="C12">
        <v>4164.21</v>
      </c>
      <c r="D12" s="3">
        <v>27</v>
      </c>
      <c r="E12">
        <v>0</v>
      </c>
      <c r="F12">
        <v>0</v>
      </c>
      <c r="G12">
        <v>0</v>
      </c>
      <c r="H12">
        <v>0</v>
      </c>
      <c r="I12">
        <v>19</v>
      </c>
      <c r="J12">
        <v>21362.400000000001</v>
      </c>
      <c r="K12">
        <v>133796.07</v>
      </c>
      <c r="L12" s="2">
        <f>(+C12*D12)</f>
        <v>112433.67</v>
      </c>
      <c r="M12" s="4">
        <f>L12-F12</f>
        <v>112433.67</v>
      </c>
      <c r="N12" s="8">
        <f t="shared" si="0"/>
        <v>133796.07</v>
      </c>
    </row>
    <row r="13" spans="1:14" x14ac:dyDescent="0.25">
      <c r="A13" t="s">
        <v>20</v>
      </c>
      <c r="B13" t="s">
        <v>21</v>
      </c>
      <c r="C13">
        <v>1311467</v>
      </c>
      <c r="D13" s="3">
        <v>27</v>
      </c>
      <c r="E13">
        <v>0</v>
      </c>
      <c r="F13">
        <v>0</v>
      </c>
      <c r="G13">
        <v>0</v>
      </c>
      <c r="H13">
        <v>0</v>
      </c>
      <c r="I13">
        <v>19</v>
      </c>
      <c r="J13">
        <v>6727825.71</v>
      </c>
      <c r="K13">
        <v>42137434.710000001</v>
      </c>
      <c r="L13" s="2">
        <f>(+C13*D13)</f>
        <v>35409609</v>
      </c>
      <c r="M13" s="4">
        <f>L13-F13</f>
        <v>35409609</v>
      </c>
      <c r="N13" s="8">
        <f t="shared" si="0"/>
        <v>42137434.710000001</v>
      </c>
    </row>
    <row r="14" spans="1:14" x14ac:dyDescent="0.25">
      <c r="M14" s="10" t="s">
        <v>72</v>
      </c>
      <c r="N14" s="11">
        <f>SUM(N10:N13)</f>
        <v>89902630.74000001</v>
      </c>
    </row>
  </sheetData>
  <mergeCells count="6">
    <mergeCell ref="A1:A6"/>
    <mergeCell ref="B5:H5"/>
    <mergeCell ref="B1:K1"/>
    <mergeCell ref="B2:K2"/>
    <mergeCell ref="B3:K3"/>
    <mergeCell ref="B4:K4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DA218-FCBD-4E9F-BE37-710A6BF64882}">
  <dimension ref="B2:E19"/>
  <sheetViews>
    <sheetView tabSelected="1" topLeftCell="A46" zoomScale="124" zoomScaleNormal="124" workbookViewId="0">
      <selection activeCell="F58" sqref="F58"/>
    </sheetView>
  </sheetViews>
  <sheetFormatPr baseColWidth="10" defaultRowHeight="15.75" x14ac:dyDescent="0.25"/>
  <cols>
    <col min="1" max="1" width="4.25" customWidth="1"/>
    <col min="2" max="2" width="64.875" customWidth="1"/>
    <col min="3" max="3" width="26.75" customWidth="1"/>
    <col min="4" max="4" width="27.25" customWidth="1"/>
    <col min="5" max="5" width="22.625" customWidth="1"/>
  </cols>
  <sheetData>
    <row r="2" spans="2:5" ht="16.5" thickBot="1" x14ac:dyDescent="0.3"/>
    <row r="3" spans="2:5" ht="38.25" thickBot="1" x14ac:dyDescent="0.3">
      <c r="B3" s="42" t="s">
        <v>84</v>
      </c>
      <c r="C3" s="42" t="s">
        <v>85</v>
      </c>
      <c r="D3" s="42" t="s">
        <v>86</v>
      </c>
      <c r="E3" s="42" t="s">
        <v>87</v>
      </c>
    </row>
    <row r="4" spans="2:5" ht="20.25" thickTop="1" thickBot="1" x14ac:dyDescent="0.3">
      <c r="B4" s="43" t="s">
        <v>88</v>
      </c>
      <c r="C4" s="44">
        <v>44805868.740000002</v>
      </c>
      <c r="D4" s="44">
        <v>44805868.740000002</v>
      </c>
      <c r="E4" s="43" t="s">
        <v>89</v>
      </c>
    </row>
    <row r="5" spans="2:5" ht="19.5" thickBot="1" x14ac:dyDescent="0.3">
      <c r="B5" s="43" t="s">
        <v>90</v>
      </c>
      <c r="C5" s="44">
        <v>44805868.740000002</v>
      </c>
      <c r="D5" s="44">
        <v>45429637.049999997</v>
      </c>
      <c r="E5" s="44">
        <v>54061268.090000004</v>
      </c>
    </row>
    <row r="6" spans="2:5" ht="19.5" thickBot="1" x14ac:dyDescent="0.3">
      <c r="B6" s="43" t="s">
        <v>91</v>
      </c>
      <c r="C6" s="44">
        <v>44805868.740000002</v>
      </c>
      <c r="D6" s="44">
        <v>45542070.719999999</v>
      </c>
      <c r="E6" s="44">
        <v>54195064.159999996</v>
      </c>
    </row>
    <row r="7" spans="2:5" ht="19.5" thickBot="1" x14ac:dyDescent="0.3">
      <c r="B7" s="43" t="s">
        <v>92</v>
      </c>
      <c r="C7" s="44">
        <v>44805868.740000002</v>
      </c>
      <c r="D7" s="44">
        <v>73388559.329999998</v>
      </c>
      <c r="E7" s="44">
        <v>87332385.609999999</v>
      </c>
    </row>
    <row r="8" spans="2:5" ht="19.5" thickBot="1" x14ac:dyDescent="0.3">
      <c r="B8" s="43" t="s">
        <v>93</v>
      </c>
      <c r="C8" s="44">
        <v>44805868.740000002</v>
      </c>
      <c r="D8" s="44">
        <v>75548429.189999998</v>
      </c>
      <c r="E8" s="44">
        <v>89902630.739999995</v>
      </c>
    </row>
    <row r="9" spans="2:5" ht="38.25" thickBot="1" x14ac:dyDescent="0.3">
      <c r="B9" s="43" t="s">
        <v>94</v>
      </c>
      <c r="C9" s="44">
        <v>44805868.740000002</v>
      </c>
      <c r="D9" s="44">
        <v>76143278.069999993</v>
      </c>
      <c r="E9" s="44">
        <v>48068873.039999999</v>
      </c>
    </row>
    <row r="10" spans="2:5" ht="19.5" thickBot="1" x14ac:dyDescent="0.3">
      <c r="B10" s="43" t="s">
        <v>95</v>
      </c>
      <c r="C10" s="44">
        <v>44805868.740000002</v>
      </c>
      <c r="D10" s="44">
        <v>77576645.700000003</v>
      </c>
      <c r="E10" s="44">
        <v>34079029.539999999</v>
      </c>
    </row>
    <row r="11" spans="2:5" ht="19.5" thickBot="1" x14ac:dyDescent="0.3">
      <c r="B11" s="43" t="s">
        <v>96</v>
      </c>
      <c r="C11" s="44">
        <v>44805868.740000002</v>
      </c>
      <c r="D11" s="44">
        <v>77923948.049999997</v>
      </c>
      <c r="E11" s="44">
        <v>92729498.189999998</v>
      </c>
    </row>
    <row r="12" spans="2:5" ht="19.5" thickBot="1" x14ac:dyDescent="0.3">
      <c r="B12" s="43" t="s">
        <v>97</v>
      </c>
      <c r="C12" s="44">
        <v>44805868.740000002</v>
      </c>
      <c r="D12" s="44">
        <v>93729048.75</v>
      </c>
      <c r="E12" s="43" t="s">
        <v>89</v>
      </c>
    </row>
    <row r="13" spans="2:5" ht="38.25" thickBot="1" x14ac:dyDescent="0.3">
      <c r="B13" s="43" t="s">
        <v>98</v>
      </c>
      <c r="C13" s="44">
        <v>44805868.740000002</v>
      </c>
      <c r="D13" s="44">
        <v>94476400.650000006</v>
      </c>
      <c r="E13" s="44">
        <v>64248100.009999998</v>
      </c>
    </row>
    <row r="14" spans="2:5" ht="57" thickBot="1" x14ac:dyDescent="0.3">
      <c r="B14" s="43" t="s">
        <v>99</v>
      </c>
      <c r="C14" s="44">
        <v>44805868.740000002</v>
      </c>
      <c r="D14" s="44">
        <v>105382466.64</v>
      </c>
      <c r="E14" s="44">
        <v>125405135.31</v>
      </c>
    </row>
    <row r="15" spans="2:5" ht="38.25" thickBot="1" x14ac:dyDescent="0.3">
      <c r="B15" s="43" t="s">
        <v>100</v>
      </c>
      <c r="C15" s="44">
        <v>44805868.740000002</v>
      </c>
      <c r="D15" s="44">
        <v>119414193.03</v>
      </c>
      <c r="E15" s="44">
        <v>33152333.550000001</v>
      </c>
    </row>
    <row r="16" spans="2:5" ht="33.75" customHeight="1" thickBot="1" x14ac:dyDescent="0.3">
      <c r="B16" s="43" t="s">
        <v>101</v>
      </c>
      <c r="C16" s="44">
        <v>44805868.740000002</v>
      </c>
      <c r="D16" s="44">
        <v>146996412.38999999</v>
      </c>
      <c r="E16" s="44">
        <v>30870277.16</v>
      </c>
    </row>
    <row r="17" spans="2:5" ht="19.5" thickBot="1" x14ac:dyDescent="0.3">
      <c r="B17" s="43" t="s">
        <v>102</v>
      </c>
      <c r="C17" s="44">
        <v>44805868.740000002</v>
      </c>
      <c r="D17" s="44">
        <v>182453837.03999999</v>
      </c>
      <c r="E17" s="44">
        <v>56885966.090000004</v>
      </c>
    </row>
    <row r="18" spans="2:5" ht="38.25" thickBot="1" x14ac:dyDescent="0.3">
      <c r="B18" s="43" t="s">
        <v>103</v>
      </c>
      <c r="C18" s="44">
        <v>44805868.740000002</v>
      </c>
      <c r="D18" s="44">
        <v>383702205.06</v>
      </c>
      <c r="E18" s="44">
        <v>31009648.82</v>
      </c>
    </row>
    <row r="19" spans="2:5" ht="19.5" thickBot="1" x14ac:dyDescent="0.3">
      <c r="B19" s="43" t="s">
        <v>104</v>
      </c>
      <c r="C19" s="44">
        <v>44805868.740000002</v>
      </c>
      <c r="D19" s="44">
        <v>558016817.03999996</v>
      </c>
      <c r="E19" s="44">
        <v>664040012.27999997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7491-C8DD-4CA4-80AF-4D884ED6C787}">
  <dimension ref="A1:N14"/>
  <sheetViews>
    <sheetView workbookViewId="0">
      <selection activeCell="B20" sqref="B20"/>
    </sheetView>
  </sheetViews>
  <sheetFormatPr baseColWidth="10" defaultRowHeight="15.75" x14ac:dyDescent="0.25"/>
  <cols>
    <col min="1" max="1" width="22" customWidth="1"/>
    <col min="2" max="2" width="58.875" customWidth="1"/>
    <col min="3" max="3" width="16" customWidth="1"/>
    <col min="4" max="4" width="11.125" customWidth="1"/>
    <col min="5" max="5" width="14" hidden="1" customWidth="1"/>
    <col min="6" max="6" width="21.25" hidden="1" customWidth="1"/>
    <col min="7" max="7" width="25.5" hidden="1" customWidth="1"/>
    <col min="8" max="8" width="35.875" hidden="1" customWidth="1"/>
    <col min="9" max="9" width="25.5" hidden="1" customWidth="1"/>
    <col min="10" max="10" width="16.125" customWidth="1"/>
    <col min="11" max="11" width="25.5" hidden="1" customWidth="1"/>
    <col min="12" max="12" width="15.375" customWidth="1"/>
    <col min="13" max="13" width="13.5" customWidth="1"/>
    <col min="14" max="14" width="16.25" customWidth="1"/>
  </cols>
  <sheetData>
    <row r="1" spans="1:14" ht="26.25" x14ac:dyDescent="0.4">
      <c r="A1" s="39"/>
      <c r="B1" s="40" t="s">
        <v>53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52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49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9" spans="1:14" x14ac:dyDescent="0.25">
      <c r="D9" s="3"/>
    </row>
    <row r="10" spans="1:14" x14ac:dyDescent="0.25">
      <c r="A10" t="s">
        <v>14</v>
      </c>
      <c r="B10" t="s">
        <v>15</v>
      </c>
      <c r="C10" s="12">
        <v>5105321.46</v>
      </c>
      <c r="D10" s="3">
        <v>27</v>
      </c>
      <c r="E10">
        <v>73</v>
      </c>
      <c r="F10" s="12">
        <v>100625886.09</v>
      </c>
      <c r="G10">
        <v>0</v>
      </c>
      <c r="H10">
        <v>0</v>
      </c>
      <c r="I10">
        <v>19</v>
      </c>
      <c r="J10">
        <v>7071380.75</v>
      </c>
      <c r="K10">
        <v>44289174.200000003</v>
      </c>
      <c r="L10" s="2">
        <f>(+C10*D10)</f>
        <v>137843679.41999999</v>
      </c>
      <c r="M10" s="4">
        <f>L10-F10</f>
        <v>37217793.329999983</v>
      </c>
      <c r="N10" s="8">
        <f>M10+J10</f>
        <v>44289174.079999983</v>
      </c>
    </row>
    <row r="11" spans="1:14" x14ac:dyDescent="0.25">
      <c r="A11" t="s">
        <v>16</v>
      </c>
      <c r="B11" t="s">
        <v>17</v>
      </c>
      <c r="C11" s="12">
        <v>682930.44</v>
      </c>
      <c r="D11" s="3">
        <v>27</v>
      </c>
      <c r="E11">
        <v>75</v>
      </c>
      <c r="F11" s="12">
        <v>13829341.41</v>
      </c>
      <c r="G11">
        <v>0</v>
      </c>
      <c r="H11">
        <v>0</v>
      </c>
      <c r="I11">
        <v>19</v>
      </c>
      <c r="J11">
        <v>875858.29</v>
      </c>
      <c r="K11">
        <v>5485638.7599999998</v>
      </c>
      <c r="L11" s="2">
        <f>(+C11*D11)</f>
        <v>18439121.879999999</v>
      </c>
      <c r="M11" s="4">
        <f>L11-F11</f>
        <v>4609780.4699999988</v>
      </c>
      <c r="N11" s="8">
        <f>M11+J11</f>
        <v>5485638.7599999988</v>
      </c>
    </row>
    <row r="12" spans="1:14" x14ac:dyDescent="0.25">
      <c r="A12" t="s">
        <v>18</v>
      </c>
      <c r="B12" t="s">
        <v>19</v>
      </c>
      <c r="C12" s="12">
        <v>91612.62</v>
      </c>
      <c r="D12" s="3">
        <v>27</v>
      </c>
      <c r="E12">
        <v>75</v>
      </c>
      <c r="F12" s="12">
        <v>1855155.4200000002</v>
      </c>
      <c r="G12">
        <v>0</v>
      </c>
      <c r="H12">
        <v>0</v>
      </c>
      <c r="I12">
        <v>19</v>
      </c>
      <c r="J12">
        <v>117493.19</v>
      </c>
      <c r="K12">
        <v>735878.37</v>
      </c>
      <c r="L12" s="2">
        <f>(+C12*D12)</f>
        <v>2473540.7399999998</v>
      </c>
      <c r="M12" s="4">
        <f>L12-F12</f>
        <v>618385.3199999996</v>
      </c>
      <c r="N12" s="8">
        <f>M12+J12</f>
        <v>735878.50999999954</v>
      </c>
    </row>
    <row r="13" spans="1:14" x14ac:dyDescent="0.25">
      <c r="A13" t="s">
        <v>20</v>
      </c>
      <c r="B13" t="s">
        <v>21</v>
      </c>
      <c r="C13" s="12">
        <v>877685</v>
      </c>
      <c r="D13" s="3">
        <v>27</v>
      </c>
      <c r="E13">
        <v>77.392657958151261</v>
      </c>
      <c r="F13" s="12">
        <v>18340121.25</v>
      </c>
      <c r="G13">
        <v>0</v>
      </c>
      <c r="H13">
        <v>0</v>
      </c>
      <c r="I13">
        <v>19</v>
      </c>
      <c r="J13">
        <v>1017901.01</v>
      </c>
      <c r="K13">
        <v>6375274.7599999998</v>
      </c>
      <c r="L13" s="2">
        <f>(+C13*D13)</f>
        <v>23697495</v>
      </c>
      <c r="M13" s="4">
        <f>L13-F13</f>
        <v>5357373.75</v>
      </c>
      <c r="N13" s="8">
        <f t="shared" ref="N13" si="0">M13+J13</f>
        <v>6375274.7599999998</v>
      </c>
    </row>
    <row r="14" spans="1:14" x14ac:dyDescent="0.25">
      <c r="M14" s="10" t="s">
        <v>72</v>
      </c>
      <c r="N14" s="11">
        <f>SUM(N10:N13)</f>
        <v>56885966.109999977</v>
      </c>
    </row>
  </sheetData>
  <mergeCells count="6">
    <mergeCell ref="A1:A6"/>
    <mergeCell ref="B5:H5"/>
    <mergeCell ref="B1:K1"/>
    <mergeCell ref="B2:K2"/>
    <mergeCell ref="B3:K3"/>
    <mergeCell ref="B4:K4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5A1E-1F25-4FFB-AB62-A13217EC1650}">
  <dimension ref="A1:N14"/>
  <sheetViews>
    <sheetView workbookViewId="0">
      <selection activeCell="C14" sqref="C14"/>
    </sheetView>
  </sheetViews>
  <sheetFormatPr baseColWidth="10" defaultRowHeight="15.75" x14ac:dyDescent="0.25"/>
  <cols>
    <col min="1" max="1" width="22" customWidth="1"/>
    <col min="2" max="2" width="58.875" customWidth="1"/>
    <col min="3" max="4" width="16.2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14" customWidth="1"/>
    <col min="11" max="11" width="25.5" hidden="1" customWidth="1"/>
    <col min="12" max="12" width="14.625" customWidth="1"/>
    <col min="13" max="13" width="13.625" customWidth="1"/>
    <col min="14" max="14" width="16.625" customWidth="1"/>
  </cols>
  <sheetData>
    <row r="1" spans="1:14" ht="26.25" x14ac:dyDescent="0.4">
      <c r="A1" s="39"/>
      <c r="B1" s="40" t="s">
        <v>51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50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49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9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9" spans="1:14" x14ac:dyDescent="0.25">
      <c r="D9" s="3"/>
    </row>
    <row r="10" spans="1:14" x14ac:dyDescent="0.25">
      <c r="A10" t="s">
        <v>14</v>
      </c>
      <c r="B10" t="s">
        <v>15</v>
      </c>
      <c r="C10">
        <v>1432488.24</v>
      </c>
      <c r="D10" s="3">
        <v>27</v>
      </c>
      <c r="E10">
        <v>0</v>
      </c>
      <c r="F10">
        <v>0</v>
      </c>
      <c r="G10">
        <v>0</v>
      </c>
      <c r="H10">
        <v>0</v>
      </c>
      <c r="I10">
        <v>19</v>
      </c>
      <c r="J10">
        <v>7348664.6699999999</v>
      </c>
      <c r="K10">
        <v>46025847.149999999</v>
      </c>
      <c r="L10" s="2">
        <f>(+C10*D10)</f>
        <v>38677182.479999997</v>
      </c>
      <c r="M10" s="4">
        <f>L10-F10</f>
        <v>38677182.479999997</v>
      </c>
      <c r="N10" s="8">
        <f>M10+J10</f>
        <v>46025847.149999999</v>
      </c>
    </row>
    <row r="11" spans="1:14" x14ac:dyDescent="0.25">
      <c r="A11" t="s">
        <v>16</v>
      </c>
      <c r="B11" t="s">
        <v>17</v>
      </c>
      <c r="C11">
        <v>545511.51</v>
      </c>
      <c r="D11" s="3">
        <v>27</v>
      </c>
      <c r="E11">
        <v>0</v>
      </c>
      <c r="F11">
        <v>0</v>
      </c>
      <c r="G11">
        <v>0</v>
      </c>
      <c r="H11">
        <v>0</v>
      </c>
      <c r="I11">
        <v>19</v>
      </c>
      <c r="J11">
        <v>2798474.05</v>
      </c>
      <c r="K11">
        <v>17527284.82</v>
      </c>
      <c r="L11" s="2">
        <f>(+C11*D11)</f>
        <v>14728810.77</v>
      </c>
      <c r="M11" s="4">
        <f>L11-F11</f>
        <v>14728810.77</v>
      </c>
      <c r="N11" s="8">
        <f t="shared" ref="N11:N13" si="0">M11+J11</f>
        <v>17527284.82</v>
      </c>
    </row>
    <row r="12" spans="1:14" x14ac:dyDescent="0.25">
      <c r="A12" t="s">
        <v>18</v>
      </c>
      <c r="B12" t="s">
        <v>19</v>
      </c>
      <c r="C12">
        <v>154075.76999999999</v>
      </c>
      <c r="D12" s="3">
        <v>27</v>
      </c>
      <c r="E12">
        <v>0</v>
      </c>
      <c r="F12">
        <v>0</v>
      </c>
      <c r="G12">
        <v>0</v>
      </c>
      <c r="H12">
        <v>0</v>
      </c>
      <c r="I12">
        <v>19</v>
      </c>
      <c r="J12">
        <v>790408.7</v>
      </c>
      <c r="K12">
        <v>4950454.49</v>
      </c>
      <c r="L12" s="2">
        <f>(+C12*D12)</f>
        <v>4160045.7899999996</v>
      </c>
      <c r="M12" s="4">
        <f>L12-F12</f>
        <v>4160045.7899999996</v>
      </c>
      <c r="N12" s="8">
        <f t="shared" si="0"/>
        <v>4950454.4899999993</v>
      </c>
    </row>
    <row r="13" spans="1:14" x14ac:dyDescent="0.25">
      <c r="A13" t="s">
        <v>20</v>
      </c>
      <c r="B13" t="s">
        <v>21</v>
      </c>
      <c r="C13">
        <v>18535214</v>
      </c>
      <c r="D13" s="3">
        <v>27</v>
      </c>
      <c r="E13">
        <v>0</v>
      </c>
      <c r="F13">
        <v>0</v>
      </c>
      <c r="G13">
        <v>0</v>
      </c>
      <c r="H13">
        <v>0</v>
      </c>
      <c r="I13">
        <v>19</v>
      </c>
      <c r="J13">
        <v>95085647.819999993</v>
      </c>
      <c r="K13">
        <v>595536425.82000005</v>
      </c>
      <c r="L13" s="2">
        <f>(+C13*D13)</f>
        <v>500450778</v>
      </c>
      <c r="M13" s="4">
        <f>L13-F13</f>
        <v>500450778</v>
      </c>
      <c r="N13" s="8">
        <f t="shared" si="0"/>
        <v>595536425.81999993</v>
      </c>
    </row>
    <row r="14" spans="1:14" x14ac:dyDescent="0.25">
      <c r="M14" s="10" t="s">
        <v>72</v>
      </c>
      <c r="N14" s="11">
        <f>SUM(N10:N13)</f>
        <v>664040012.27999997</v>
      </c>
    </row>
  </sheetData>
  <mergeCells count="6">
    <mergeCell ref="A1:A6"/>
    <mergeCell ref="B5:H5"/>
    <mergeCell ref="B1:K1"/>
    <mergeCell ref="B2:K2"/>
    <mergeCell ref="B3:K3"/>
    <mergeCell ref="B4:K4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8EBDB-E56E-4E90-ACB7-6FB2DF64F505}">
  <dimension ref="A1:N14"/>
  <sheetViews>
    <sheetView topLeftCell="B1" workbookViewId="0">
      <selection activeCell="L8" sqref="L8:N8"/>
    </sheetView>
  </sheetViews>
  <sheetFormatPr baseColWidth="10" defaultRowHeight="15.75" x14ac:dyDescent="0.25"/>
  <cols>
    <col min="1" max="1" width="22" customWidth="1"/>
    <col min="2" max="2" width="58.875" customWidth="1"/>
    <col min="3" max="3" width="16.375" customWidth="1"/>
    <col min="4" max="4" width="11.625" customWidth="1"/>
    <col min="5" max="5" width="13.5" customWidth="1"/>
    <col min="6" max="6" width="18.125" customWidth="1"/>
    <col min="7" max="7" width="25.5" hidden="1" customWidth="1"/>
    <col min="8" max="8" width="35.875" hidden="1" customWidth="1"/>
    <col min="9" max="9" width="25.5" hidden="1" customWidth="1"/>
    <col min="10" max="10" width="15.625" customWidth="1"/>
    <col min="11" max="11" width="25.5" hidden="1" customWidth="1"/>
    <col min="12" max="12" width="15.875" customWidth="1"/>
    <col min="13" max="13" width="19" customWidth="1"/>
    <col min="14" max="14" width="15.375" customWidth="1"/>
  </cols>
  <sheetData>
    <row r="1" spans="1:14" ht="26.25" x14ac:dyDescent="0.4">
      <c r="A1" s="39"/>
      <c r="B1" s="40" t="s">
        <v>47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48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46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10" spans="1:14" x14ac:dyDescent="0.25">
      <c r="A10" t="s">
        <v>14</v>
      </c>
      <c r="B10" t="s">
        <v>15</v>
      </c>
      <c r="C10">
        <v>1174307.22</v>
      </c>
      <c r="D10">
        <v>27</v>
      </c>
      <c r="E10">
        <v>10</v>
      </c>
      <c r="F10">
        <v>3170629.44</v>
      </c>
      <c r="G10">
        <v>0</v>
      </c>
      <c r="H10">
        <v>0</v>
      </c>
      <c r="I10">
        <v>19</v>
      </c>
      <c r="J10">
        <v>5421776.4299999997</v>
      </c>
      <c r="K10">
        <v>33957441.880000003</v>
      </c>
      <c r="L10" s="2">
        <f>(+C10*D10)</f>
        <v>31706294.939999998</v>
      </c>
      <c r="M10" s="4">
        <f>L10-F10</f>
        <v>28535665.499999996</v>
      </c>
      <c r="N10" s="8">
        <f>M10+J10</f>
        <v>33957441.929999992</v>
      </c>
    </row>
    <row r="11" spans="1:14" x14ac:dyDescent="0.25">
      <c r="A11" t="s">
        <v>16</v>
      </c>
      <c r="B11" t="s">
        <v>17</v>
      </c>
      <c r="C11">
        <v>158239.98000000001</v>
      </c>
      <c r="D11">
        <v>27</v>
      </c>
      <c r="E11">
        <v>10</v>
      </c>
      <c r="F11">
        <v>427248</v>
      </c>
      <c r="G11">
        <v>0</v>
      </c>
      <c r="H11">
        <v>0</v>
      </c>
      <c r="I11">
        <v>19</v>
      </c>
      <c r="J11">
        <v>730593.99</v>
      </c>
      <c r="K11">
        <v>4575825.5</v>
      </c>
      <c r="L11" s="2">
        <f>(+C11*D11)</f>
        <v>4272479.46</v>
      </c>
      <c r="M11" s="4">
        <f>L11-F11</f>
        <v>3845231.46</v>
      </c>
      <c r="N11" s="8">
        <f t="shared" ref="N11:N13" si="0">M11+J11</f>
        <v>4575825.45</v>
      </c>
    </row>
    <row r="12" spans="1:14" x14ac:dyDescent="0.25">
      <c r="A12" t="s">
        <v>18</v>
      </c>
      <c r="B12" t="s">
        <v>19</v>
      </c>
      <c r="C12">
        <v>4164.21</v>
      </c>
      <c r="D12">
        <v>27</v>
      </c>
      <c r="E12">
        <v>97.598584125200219</v>
      </c>
      <c r="F12">
        <v>109733.67</v>
      </c>
      <c r="G12">
        <v>0</v>
      </c>
      <c r="H12">
        <v>0</v>
      </c>
      <c r="I12">
        <v>19</v>
      </c>
      <c r="J12">
        <v>513</v>
      </c>
      <c r="K12">
        <v>3213</v>
      </c>
      <c r="L12" s="2">
        <f>(+C12*D12)</f>
        <v>112433.67</v>
      </c>
      <c r="M12" s="4">
        <f>L12-F12</f>
        <v>2700</v>
      </c>
      <c r="N12" s="8">
        <f t="shared" si="0"/>
        <v>3213</v>
      </c>
    </row>
    <row r="13" spans="1:14" x14ac:dyDescent="0.25">
      <c r="A13" t="s">
        <v>20</v>
      </c>
      <c r="B13" t="s">
        <v>21</v>
      </c>
      <c r="C13">
        <v>1483410</v>
      </c>
      <c r="D13">
        <v>27</v>
      </c>
      <c r="E13">
        <v>80</v>
      </c>
      <c r="F13">
        <v>32041656</v>
      </c>
      <c r="G13">
        <v>0</v>
      </c>
      <c r="H13">
        <v>0</v>
      </c>
      <c r="I13">
        <v>19</v>
      </c>
      <c r="J13">
        <v>1521978.66</v>
      </c>
      <c r="K13">
        <v>9532392.6600000001</v>
      </c>
      <c r="L13" s="2">
        <f>(+C13*D13)</f>
        <v>40052070</v>
      </c>
      <c r="M13" s="4">
        <f>L13-F13</f>
        <v>8010414</v>
      </c>
      <c r="N13" s="8">
        <f t="shared" si="0"/>
        <v>9532392.6600000001</v>
      </c>
    </row>
    <row r="14" spans="1:14" x14ac:dyDescent="0.25">
      <c r="M14" s="10" t="s">
        <v>72</v>
      </c>
      <c r="N14" s="11">
        <f>SUM(N10:N13)</f>
        <v>48068873.039999992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73370-AC60-4CD0-A20B-96515EB1C30C}">
  <dimension ref="A1:N14"/>
  <sheetViews>
    <sheetView topLeftCell="E1" workbookViewId="0">
      <selection activeCell="N14" sqref="N14"/>
    </sheetView>
  </sheetViews>
  <sheetFormatPr baseColWidth="10" defaultRowHeight="15.75" x14ac:dyDescent="0.25"/>
  <cols>
    <col min="1" max="1" width="22" customWidth="1"/>
    <col min="2" max="2" width="58.875" customWidth="1"/>
    <col min="3" max="3" width="18" customWidth="1"/>
    <col min="4" max="4" width="11" customWidth="1"/>
    <col min="5" max="5" width="17" customWidth="1"/>
    <col min="6" max="6" width="22.875" customWidth="1"/>
    <col min="7" max="7" width="25.5" hidden="1" customWidth="1"/>
    <col min="8" max="8" width="35.875" hidden="1" customWidth="1"/>
    <col min="9" max="9" width="10.875" hidden="1" customWidth="1"/>
    <col min="10" max="10" width="16" customWidth="1"/>
    <col min="11" max="11" width="25.5" hidden="1" customWidth="1"/>
    <col min="12" max="12" width="14.875" customWidth="1"/>
    <col min="13" max="13" width="14" customWidth="1"/>
    <col min="14" max="14" width="19.625" customWidth="1"/>
  </cols>
  <sheetData>
    <row r="1" spans="1:14" ht="26.25" x14ac:dyDescent="0.4">
      <c r="A1" s="39"/>
      <c r="B1" s="40" t="s">
        <v>44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46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9" spans="1:14" x14ac:dyDescent="0.25">
      <c r="D9" s="3"/>
    </row>
    <row r="10" spans="1:14" x14ac:dyDescent="0.25">
      <c r="A10" t="s">
        <v>14</v>
      </c>
      <c r="B10" t="s">
        <v>15</v>
      </c>
      <c r="C10">
        <v>1136829.33</v>
      </c>
      <c r="D10" s="3">
        <v>27</v>
      </c>
      <c r="E10">
        <v>31.235772215693981</v>
      </c>
      <c r="F10">
        <v>9587630.3399999999</v>
      </c>
      <c r="G10">
        <v>0</v>
      </c>
      <c r="H10">
        <v>0</v>
      </c>
      <c r="I10">
        <v>19</v>
      </c>
      <c r="J10">
        <v>4010284.7</v>
      </c>
      <c r="K10">
        <v>25117046.27</v>
      </c>
      <c r="L10" s="2">
        <f>(+C10*D10)</f>
        <v>30694391.910000004</v>
      </c>
      <c r="M10" s="4">
        <f>L10-F10</f>
        <v>21106761.570000004</v>
      </c>
      <c r="N10" s="8">
        <f>M10+J10</f>
        <v>25117046.270000003</v>
      </c>
    </row>
    <row r="11" spans="1:14" x14ac:dyDescent="0.25">
      <c r="A11" t="s">
        <v>16</v>
      </c>
      <c r="B11" t="s">
        <v>17</v>
      </c>
      <c r="C11">
        <v>179061.03</v>
      </c>
      <c r="D11" s="3">
        <v>27</v>
      </c>
      <c r="E11">
        <v>0</v>
      </c>
      <c r="F11">
        <v>0</v>
      </c>
      <c r="G11">
        <v>0</v>
      </c>
      <c r="H11">
        <v>0</v>
      </c>
      <c r="I11">
        <v>19</v>
      </c>
      <c r="J11">
        <v>918583.08</v>
      </c>
      <c r="K11">
        <v>5753230.8899999997</v>
      </c>
      <c r="L11" s="2">
        <f>(+C11*D11)</f>
        <v>4834647.8099999996</v>
      </c>
      <c r="M11" s="4">
        <f>L11-F11</f>
        <v>4834647.8099999996</v>
      </c>
      <c r="N11" s="8">
        <f t="shared" ref="N11:N13" si="0">M11+J11</f>
        <v>5753230.8899999997</v>
      </c>
    </row>
    <row r="12" spans="1:14" x14ac:dyDescent="0.25">
      <c r="A12" t="s">
        <v>18</v>
      </c>
      <c r="B12" t="s">
        <v>19</v>
      </c>
      <c r="C12">
        <v>4164.21</v>
      </c>
      <c r="D12" s="3">
        <v>27</v>
      </c>
      <c r="E12">
        <v>100</v>
      </c>
      <c r="F12">
        <v>112433.67</v>
      </c>
      <c r="G12">
        <v>0</v>
      </c>
      <c r="H12">
        <v>0</v>
      </c>
      <c r="I12">
        <v>19</v>
      </c>
      <c r="J12">
        <v>0</v>
      </c>
      <c r="K12">
        <v>0</v>
      </c>
      <c r="L12" s="2">
        <f>(+C12*D12)</f>
        <v>112433.67</v>
      </c>
      <c r="M12" s="4">
        <f>L12-F12</f>
        <v>0</v>
      </c>
      <c r="N12" s="8">
        <f t="shared" si="0"/>
        <v>0</v>
      </c>
    </row>
    <row r="13" spans="1:14" x14ac:dyDescent="0.25">
      <c r="A13" t="s">
        <v>20</v>
      </c>
      <c r="B13" t="s">
        <v>21</v>
      </c>
      <c r="C13">
        <v>4124257</v>
      </c>
      <c r="D13" s="3">
        <v>27</v>
      </c>
      <c r="E13">
        <v>100</v>
      </c>
      <c r="F13">
        <v>111354939</v>
      </c>
      <c r="G13">
        <v>0</v>
      </c>
      <c r="H13">
        <v>0</v>
      </c>
      <c r="I13">
        <v>19</v>
      </c>
      <c r="J13">
        <v>0</v>
      </c>
      <c r="K13">
        <v>0</v>
      </c>
      <c r="L13" s="2">
        <f>(+C13*D13)</f>
        <v>111354939</v>
      </c>
      <c r="M13" s="4">
        <f>L13-F13</f>
        <v>0</v>
      </c>
      <c r="N13" s="8">
        <f t="shared" si="0"/>
        <v>0</v>
      </c>
    </row>
    <row r="14" spans="1:14" x14ac:dyDescent="0.25">
      <c r="M14" s="10" t="s">
        <v>72</v>
      </c>
      <c r="N14" s="11">
        <f>SUM(N10:N13)</f>
        <v>30870277.160000004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BADB-360C-401E-80BE-04556929FBF1}">
  <dimension ref="A1:N14"/>
  <sheetViews>
    <sheetView workbookViewId="0">
      <selection activeCell="L8" sqref="L8:N8"/>
    </sheetView>
  </sheetViews>
  <sheetFormatPr baseColWidth="10" defaultRowHeight="15.75" x14ac:dyDescent="0.25"/>
  <cols>
    <col min="1" max="1" width="22" customWidth="1"/>
    <col min="2" max="2" width="58.875" customWidth="1"/>
    <col min="3" max="3" width="16" customWidth="1"/>
    <col min="4" max="4" width="11.12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15" customWidth="1"/>
    <col min="11" max="11" width="25.5" hidden="1" customWidth="1"/>
    <col min="12" max="12" width="14.125" customWidth="1"/>
    <col min="13" max="13" width="16.625" customWidth="1"/>
    <col min="14" max="14" width="16.875" customWidth="1"/>
  </cols>
  <sheetData>
    <row r="1" spans="1:14" ht="26.25" x14ac:dyDescent="0.4">
      <c r="A1" s="39"/>
      <c r="B1" s="40" t="s">
        <v>42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43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39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9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9" spans="1:14" x14ac:dyDescent="0.25">
      <c r="D9" s="3"/>
    </row>
    <row r="10" spans="1:14" x14ac:dyDescent="0.25">
      <c r="A10" t="s">
        <v>14</v>
      </c>
      <c r="B10" t="s">
        <v>15</v>
      </c>
      <c r="C10">
        <v>1082694.6000000001</v>
      </c>
      <c r="D10" s="3">
        <v>27</v>
      </c>
      <c r="E10">
        <v>0</v>
      </c>
      <c r="F10">
        <v>0</v>
      </c>
      <c r="G10">
        <v>0</v>
      </c>
      <c r="H10">
        <v>0</v>
      </c>
      <c r="I10">
        <v>19</v>
      </c>
      <c r="J10">
        <v>5554223.2999999998</v>
      </c>
      <c r="K10">
        <v>34786977.5</v>
      </c>
      <c r="L10" s="2">
        <f>(+C10*D10)</f>
        <v>29232754.200000003</v>
      </c>
      <c r="M10" s="4">
        <f>L10-F10</f>
        <v>29232754.200000003</v>
      </c>
      <c r="N10" s="8">
        <f>M10+J10</f>
        <v>34786977.5</v>
      </c>
    </row>
    <row r="11" spans="1:14" x14ac:dyDescent="0.25">
      <c r="A11" t="s">
        <v>16</v>
      </c>
      <c r="B11" t="s">
        <v>17</v>
      </c>
      <c r="C11">
        <v>158239.98000000001</v>
      </c>
      <c r="D11" s="3">
        <v>27</v>
      </c>
      <c r="E11">
        <v>0</v>
      </c>
      <c r="F11">
        <v>0</v>
      </c>
      <c r="G11">
        <v>0</v>
      </c>
      <c r="H11">
        <v>0</v>
      </c>
      <c r="I11">
        <v>19</v>
      </c>
      <c r="J11">
        <v>811771.1</v>
      </c>
      <c r="K11">
        <v>5084250.5599999996</v>
      </c>
      <c r="L11" s="2">
        <f>(+C11*D11)</f>
        <v>4272479.46</v>
      </c>
      <c r="M11" s="4">
        <f>L11-F11</f>
        <v>4272479.46</v>
      </c>
      <c r="N11" s="8">
        <f t="shared" ref="N11:N13" si="0">M11+J11</f>
        <v>5084250.5599999996</v>
      </c>
    </row>
    <row r="12" spans="1:14" x14ac:dyDescent="0.25">
      <c r="A12" t="s">
        <v>18</v>
      </c>
      <c r="B12" t="s">
        <v>19</v>
      </c>
      <c r="C12">
        <v>4164.21</v>
      </c>
      <c r="D12" s="3">
        <v>27</v>
      </c>
      <c r="E12">
        <v>0</v>
      </c>
      <c r="F12">
        <v>0</v>
      </c>
      <c r="G12">
        <v>0</v>
      </c>
      <c r="H12">
        <v>0</v>
      </c>
      <c r="I12">
        <v>19</v>
      </c>
      <c r="J12">
        <v>21362.400000000001</v>
      </c>
      <c r="K12">
        <v>133796.07</v>
      </c>
      <c r="L12" s="2">
        <f>(+C12*D12)</f>
        <v>112433.67</v>
      </c>
      <c r="M12" s="4">
        <f>L12-F12</f>
        <v>112433.67</v>
      </c>
      <c r="N12" s="8">
        <f t="shared" si="0"/>
        <v>133796.07</v>
      </c>
    </row>
    <row r="13" spans="1:14" x14ac:dyDescent="0.25">
      <c r="A13" t="s">
        <v>20</v>
      </c>
      <c r="B13" t="s">
        <v>21</v>
      </c>
      <c r="C13">
        <v>1472996</v>
      </c>
      <c r="D13" s="3">
        <v>27</v>
      </c>
      <c r="E13">
        <v>0</v>
      </c>
      <c r="F13">
        <v>0</v>
      </c>
      <c r="G13">
        <v>0</v>
      </c>
      <c r="H13">
        <v>0</v>
      </c>
      <c r="I13">
        <v>19</v>
      </c>
      <c r="J13">
        <v>7556469.4800000004</v>
      </c>
      <c r="K13">
        <v>47327361.479999997</v>
      </c>
      <c r="L13" s="2">
        <f>(+C13*D13)</f>
        <v>39770892</v>
      </c>
      <c r="M13" s="4">
        <f>L13-F13</f>
        <v>39770892</v>
      </c>
      <c r="N13" s="8">
        <f t="shared" si="0"/>
        <v>47327361.480000004</v>
      </c>
    </row>
    <row r="14" spans="1:14" x14ac:dyDescent="0.25">
      <c r="M14" s="10" t="s">
        <v>72</v>
      </c>
      <c r="N14" s="11">
        <f>SUM(N10:N13)</f>
        <v>87332385.610000014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827E-F0DA-4FB0-ADD7-7974D6A55AFF}">
  <dimension ref="A1:N14"/>
  <sheetViews>
    <sheetView topLeftCell="B1" workbookViewId="0">
      <selection activeCell="D10" sqref="D10"/>
    </sheetView>
  </sheetViews>
  <sheetFormatPr baseColWidth="10" defaultRowHeight="15.75" x14ac:dyDescent="0.25"/>
  <cols>
    <col min="1" max="1" width="22" customWidth="1"/>
    <col min="2" max="2" width="58.875" customWidth="1"/>
    <col min="3" max="3" width="15.625" customWidth="1"/>
    <col min="4" max="4" width="11.5" customWidth="1"/>
    <col min="5" max="5" width="15.375" hidden="1" customWidth="1"/>
    <col min="6" max="6" width="12.625" hidden="1" customWidth="1"/>
    <col min="7" max="7" width="25.5" hidden="1" customWidth="1"/>
    <col min="8" max="8" width="35.875" hidden="1" customWidth="1"/>
    <col min="9" max="9" width="25.5" hidden="1" customWidth="1"/>
    <col min="10" max="10" width="17.25" customWidth="1"/>
    <col min="11" max="11" width="25.5" hidden="1" customWidth="1"/>
    <col min="12" max="13" width="15.625" customWidth="1"/>
    <col min="14" max="14" width="17.625" customWidth="1"/>
  </cols>
  <sheetData>
    <row r="1" spans="1:14" ht="26.25" x14ac:dyDescent="0.4">
      <c r="A1" s="39"/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41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39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10" spans="1:14" x14ac:dyDescent="0.25">
      <c r="A10" t="s">
        <v>14</v>
      </c>
      <c r="B10" t="s">
        <v>15</v>
      </c>
      <c r="C10">
        <v>1457473.5</v>
      </c>
      <c r="D10">
        <v>27</v>
      </c>
      <c r="E10">
        <v>0</v>
      </c>
      <c r="F10">
        <v>0</v>
      </c>
      <c r="G10">
        <v>0</v>
      </c>
      <c r="H10">
        <v>0</v>
      </c>
      <c r="I10">
        <v>19</v>
      </c>
      <c r="J10">
        <v>7476839.0599999996</v>
      </c>
      <c r="K10">
        <v>46828623.549999997</v>
      </c>
      <c r="L10" s="2">
        <f>(+C10*D10)</f>
        <v>39351784.5</v>
      </c>
      <c r="M10" s="4">
        <f>L10-F10</f>
        <v>39351784.5</v>
      </c>
      <c r="N10" s="8">
        <f>M10+J10</f>
        <v>46828623.560000002</v>
      </c>
    </row>
    <row r="11" spans="1:14" x14ac:dyDescent="0.25">
      <c r="A11" t="s">
        <v>16</v>
      </c>
      <c r="B11" t="s">
        <v>17</v>
      </c>
      <c r="C11">
        <v>137418.93</v>
      </c>
      <c r="D11">
        <v>27</v>
      </c>
      <c r="E11">
        <v>0</v>
      </c>
      <c r="F11">
        <v>0</v>
      </c>
      <c r="G11">
        <v>0</v>
      </c>
      <c r="H11">
        <v>0</v>
      </c>
      <c r="I11">
        <v>19</v>
      </c>
      <c r="J11">
        <v>704959.11</v>
      </c>
      <c r="K11">
        <v>4415270.22</v>
      </c>
      <c r="L11" s="2">
        <f>(+C11*D11)</f>
        <v>3710311.11</v>
      </c>
      <c r="M11" s="4">
        <f>L11-F11</f>
        <v>3710311.11</v>
      </c>
      <c r="N11" s="8">
        <f t="shared" ref="N11:N13" si="0">M11+J11</f>
        <v>4415270.22</v>
      </c>
    </row>
    <row r="12" spans="1:14" x14ac:dyDescent="0.25">
      <c r="A12" t="s">
        <v>18</v>
      </c>
      <c r="B12" t="s">
        <v>19</v>
      </c>
      <c r="C12">
        <v>453898.89</v>
      </c>
      <c r="D12">
        <v>27</v>
      </c>
      <c r="E12">
        <v>0</v>
      </c>
      <c r="F12">
        <v>0</v>
      </c>
      <c r="G12">
        <v>0</v>
      </c>
      <c r="H12">
        <v>0</v>
      </c>
      <c r="I12">
        <v>19</v>
      </c>
      <c r="J12">
        <v>2328501.31</v>
      </c>
      <c r="K12">
        <v>14583771.34</v>
      </c>
      <c r="L12" s="2">
        <f>(+C12*D12)</f>
        <v>12255270.030000001</v>
      </c>
      <c r="M12" s="4">
        <f>L12-F12</f>
        <v>12255270.030000001</v>
      </c>
      <c r="N12" s="8">
        <f t="shared" si="0"/>
        <v>14583771.340000002</v>
      </c>
    </row>
    <row r="13" spans="1:14" x14ac:dyDescent="0.25">
      <c r="A13" t="s">
        <v>20</v>
      </c>
      <c r="B13" t="s">
        <v>21</v>
      </c>
      <c r="C13">
        <v>1854263</v>
      </c>
      <c r="D13">
        <v>27</v>
      </c>
      <c r="E13">
        <v>0</v>
      </c>
      <c r="F13">
        <v>0</v>
      </c>
      <c r="G13">
        <v>0</v>
      </c>
      <c r="H13">
        <v>0</v>
      </c>
      <c r="I13">
        <v>19</v>
      </c>
      <c r="J13">
        <v>9512369.1899999995</v>
      </c>
      <c r="K13">
        <v>59577470.189999998</v>
      </c>
      <c r="L13" s="2">
        <f>(+C13*D13)</f>
        <v>50065101</v>
      </c>
      <c r="M13" s="4">
        <f>L13-F13</f>
        <v>50065101</v>
      </c>
      <c r="N13" s="8">
        <f t="shared" si="0"/>
        <v>59577470.189999998</v>
      </c>
    </row>
    <row r="14" spans="1:14" x14ac:dyDescent="0.25">
      <c r="M14" s="10" t="s">
        <v>72</v>
      </c>
      <c r="N14" s="11">
        <f>SUM(N10:N13)</f>
        <v>125405135.31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D1E8A-043A-4C01-ABFC-0F9BDBB77E48}">
  <dimension ref="A1:N14"/>
  <sheetViews>
    <sheetView workbookViewId="0">
      <selection activeCell="L8" sqref="L8:N8"/>
    </sheetView>
  </sheetViews>
  <sheetFormatPr baseColWidth="10" defaultRowHeight="15.75" x14ac:dyDescent="0.25"/>
  <cols>
    <col min="1" max="1" width="22" customWidth="1"/>
    <col min="2" max="2" width="58.875" customWidth="1"/>
    <col min="3" max="3" width="15.125" customWidth="1"/>
    <col min="4" max="4" width="13" customWidth="1"/>
    <col min="5" max="5" width="25.5" hidden="1" customWidth="1"/>
    <col min="6" max="6" width="22.625" customWidth="1"/>
    <col min="7" max="7" width="25.5" hidden="1" customWidth="1"/>
    <col min="8" max="8" width="35.875" hidden="1" customWidth="1"/>
    <col min="9" max="9" width="25.5" hidden="1" customWidth="1"/>
    <col min="10" max="10" width="18.25" customWidth="1"/>
    <col min="11" max="11" width="25.5" hidden="1" customWidth="1"/>
    <col min="12" max="12" width="15.375" customWidth="1"/>
    <col min="13" max="13" width="15.5" customWidth="1"/>
    <col min="14" max="14" width="17.375" customWidth="1"/>
  </cols>
  <sheetData>
    <row r="1" spans="1:14" ht="26.25" x14ac:dyDescent="0.4">
      <c r="A1" s="39"/>
      <c r="B1" s="40" t="s">
        <v>37</v>
      </c>
      <c r="C1" s="40"/>
      <c r="D1" s="40"/>
      <c r="E1" s="40"/>
      <c r="F1" s="40"/>
      <c r="G1" s="40"/>
      <c r="H1" s="40"/>
      <c r="I1" s="40"/>
      <c r="J1" s="40"/>
      <c r="K1" s="40"/>
    </row>
    <row r="2" spans="1:14" ht="21" x14ac:dyDescent="0.35">
      <c r="A2" s="39"/>
      <c r="B2" s="41" t="s">
        <v>38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x14ac:dyDescent="0.25">
      <c r="A3" s="39"/>
      <c r="B3" s="39" t="s">
        <v>39</v>
      </c>
      <c r="C3" s="39"/>
      <c r="D3" s="39"/>
      <c r="E3" s="39"/>
      <c r="F3" s="39"/>
      <c r="G3" s="39"/>
      <c r="H3" s="39"/>
      <c r="I3" s="39"/>
      <c r="J3" s="39"/>
      <c r="K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/>
      <c r="B5" s="39"/>
      <c r="C5" s="39"/>
      <c r="D5" s="39"/>
      <c r="E5" s="39"/>
      <c r="F5" s="39"/>
      <c r="G5" s="39"/>
      <c r="H5" s="39"/>
    </row>
    <row r="6" spans="1:14" x14ac:dyDescent="0.25">
      <c r="A6" s="39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73</v>
      </c>
      <c r="M8" s="1" t="s">
        <v>71</v>
      </c>
      <c r="N8" s="1" t="s">
        <v>74</v>
      </c>
    </row>
    <row r="10" spans="1:14" x14ac:dyDescent="0.25">
      <c r="A10" t="s">
        <v>14</v>
      </c>
      <c r="B10" t="s">
        <v>15</v>
      </c>
      <c r="C10">
        <v>1536593.49</v>
      </c>
      <c r="D10">
        <v>27</v>
      </c>
      <c r="E10">
        <v>49</v>
      </c>
      <c r="F10">
        <v>20329131.870000001</v>
      </c>
      <c r="G10">
        <v>0</v>
      </c>
      <c r="H10">
        <v>0</v>
      </c>
      <c r="I10">
        <v>19</v>
      </c>
      <c r="J10">
        <v>4020189.55</v>
      </c>
      <c r="K10">
        <v>25179081.91</v>
      </c>
      <c r="L10" s="2">
        <f>(+C10*D10)</f>
        <v>41488024.229999997</v>
      </c>
      <c r="M10" s="4">
        <f>L10-F10</f>
        <v>21158892.359999996</v>
      </c>
      <c r="N10" s="8">
        <f>M10+J10</f>
        <v>25179081.909999996</v>
      </c>
    </row>
    <row r="11" spans="1:14" x14ac:dyDescent="0.25">
      <c r="A11" t="s">
        <v>16</v>
      </c>
      <c r="B11" t="s">
        <v>17</v>
      </c>
      <c r="C11">
        <v>158239.98000000001</v>
      </c>
      <c r="D11">
        <v>27</v>
      </c>
      <c r="E11">
        <v>0</v>
      </c>
      <c r="F11">
        <v>0</v>
      </c>
      <c r="G11">
        <v>0</v>
      </c>
      <c r="H11">
        <v>0</v>
      </c>
      <c r="I11">
        <v>19</v>
      </c>
      <c r="J11">
        <v>811771.1</v>
      </c>
      <c r="K11">
        <v>5084250.5599999996</v>
      </c>
      <c r="L11" s="2">
        <f>(+C11*D11)</f>
        <v>4272479.46</v>
      </c>
      <c r="M11" s="4">
        <f>L11-F11</f>
        <v>4272479.46</v>
      </c>
      <c r="N11" s="8">
        <f t="shared" ref="N11:N13" si="0">M11+J11</f>
        <v>5084250.5599999996</v>
      </c>
    </row>
    <row r="12" spans="1:14" x14ac:dyDescent="0.25">
      <c r="A12" t="s">
        <v>18</v>
      </c>
      <c r="B12" t="s">
        <v>19</v>
      </c>
      <c r="C12">
        <v>8328.42</v>
      </c>
      <c r="D12">
        <v>27</v>
      </c>
      <c r="E12">
        <v>0</v>
      </c>
      <c r="F12">
        <v>0</v>
      </c>
      <c r="G12">
        <v>0</v>
      </c>
      <c r="H12">
        <v>0</v>
      </c>
      <c r="I12">
        <v>19</v>
      </c>
      <c r="J12">
        <v>42724.79</v>
      </c>
      <c r="K12">
        <v>267592.13</v>
      </c>
      <c r="L12" s="2">
        <f>(+C12*D12)</f>
        <v>224867.34</v>
      </c>
      <c r="M12" s="4">
        <f>L12-F12</f>
        <v>224867.34</v>
      </c>
      <c r="N12" s="8">
        <f t="shared" si="0"/>
        <v>267592.13</v>
      </c>
    </row>
    <row r="13" spans="1:14" x14ac:dyDescent="0.25">
      <c r="A13" t="s">
        <v>20</v>
      </c>
      <c r="B13" t="s">
        <v>21</v>
      </c>
      <c r="C13">
        <v>2719586</v>
      </c>
      <c r="D13">
        <v>27</v>
      </c>
      <c r="E13">
        <v>97</v>
      </c>
      <c r="F13">
        <v>71225957.340000004</v>
      </c>
      <c r="G13">
        <v>0</v>
      </c>
      <c r="H13">
        <v>0</v>
      </c>
      <c r="I13">
        <v>19</v>
      </c>
      <c r="J13">
        <v>418544.29</v>
      </c>
      <c r="K13">
        <v>2621408.9500000002</v>
      </c>
      <c r="L13" s="2">
        <f>(+C13*D13)</f>
        <v>73428822</v>
      </c>
      <c r="M13" s="4">
        <f>L13-F13</f>
        <v>2202864.6599999964</v>
      </c>
      <c r="N13" s="8">
        <f t="shared" si="0"/>
        <v>2621408.9499999965</v>
      </c>
    </row>
    <row r="14" spans="1:14" x14ac:dyDescent="0.25">
      <c r="M14" s="10" t="s">
        <v>72</v>
      </c>
      <c r="N14" s="11">
        <f>SUM(N10:N13)</f>
        <v>33152333.54999999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Consolidado Ofertas</vt:lpstr>
      <vt:lpstr>Resultado Simulador</vt:lpstr>
      <vt:lpstr>VASQUEZ CARO Y CIA</vt:lpstr>
      <vt:lpstr>PEAR SOLUTIONS </vt:lpstr>
      <vt:lpstr>HARDWARE ASESORIAS SOFTWARE LTD</vt:lpstr>
      <vt:lpstr>COMPUTEL SYSTEM</vt:lpstr>
      <vt:lpstr>COLSOF </vt:lpstr>
      <vt:lpstr>VENEPLAST LTDA </vt:lpstr>
      <vt:lpstr>KEY MARKET SAS</vt:lpstr>
      <vt:lpstr> SISTETRONICS</vt:lpstr>
      <vt:lpstr>NUEVA ERA SOLUCIONES SAS</vt:lpstr>
      <vt:lpstr>Sumimas</vt:lpstr>
      <vt:lpstr>NEX COMPUTER</vt:lpstr>
      <vt:lpstr>P&amp;P SYSTEMS</vt:lpstr>
      <vt:lpstr>UNIPLES</vt:lpstr>
      <vt:lpstr>COMSISTELCO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Tufik Amrham Yurgaqui Zapata</cp:lastModifiedBy>
  <dcterms:created xsi:type="dcterms:W3CDTF">2021-09-29T20:07:41Z</dcterms:created>
  <dcterms:modified xsi:type="dcterms:W3CDTF">2024-10-21T18:31:00Z</dcterms:modified>
</cp:coreProperties>
</file>