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1\Alcaldia\202-HDA\20240-S-Ppto\U-Contad\E-Ejecucion\43504578\10 Tareas - apoyo\2024\"/>
    </mc:Choice>
  </mc:AlternateContent>
  <bookViews>
    <workbookView xWindow="0" yWindow="0" windowWidth="28800" windowHeight="12435" activeTab="1"/>
  </bookViews>
  <sheets>
    <sheet name="ORIGINAL" sheetId="1" r:id="rId1"/>
    <sheet name="REPORTE" sheetId="4" r:id="rId2"/>
    <sheet name="cORREO " sheetId="5" r:id="rId3"/>
    <sheet name="Sheet2" sheetId="2" r:id="rId4"/>
    <sheet name="Sheet3" sheetId="3" r:id="rId5"/>
  </sheets>
  <calcPr calcId="152511"/>
</workbook>
</file>

<file path=xl/calcChain.xml><?xml version="1.0" encoding="utf-8"?>
<calcChain xmlns="http://schemas.openxmlformats.org/spreadsheetml/2006/main">
  <c r="U4" i="5" l="1"/>
  <c r="U5" i="5"/>
  <c r="U3" i="5"/>
  <c r="AC5" i="5"/>
  <c r="AD5" i="5" s="1"/>
  <c r="Z5" i="5"/>
  <c r="AA5" i="5" s="1"/>
  <c r="W5" i="5"/>
  <c r="X5" i="5" s="1"/>
  <c r="Q5" i="5"/>
  <c r="R5" i="5" s="1"/>
  <c r="N5" i="5"/>
  <c r="O5" i="5" s="1"/>
  <c r="K5" i="5"/>
  <c r="L5" i="5" s="1"/>
  <c r="AC4" i="5"/>
  <c r="AD4" i="5" s="1"/>
  <c r="Z4" i="5"/>
  <c r="AA4" i="5" s="1"/>
  <c r="W4" i="5"/>
  <c r="X4" i="5" s="1"/>
  <c r="Q4" i="5"/>
  <c r="R4" i="5" s="1"/>
  <c r="N4" i="5"/>
  <c r="O4" i="5" s="1"/>
  <c r="K4" i="5"/>
  <c r="L4" i="5" s="1"/>
  <c r="AC3" i="5"/>
  <c r="AD3" i="5" s="1"/>
  <c r="Z3" i="5"/>
  <c r="AA3" i="5" s="1"/>
  <c r="W3" i="5"/>
  <c r="X3" i="5" s="1"/>
  <c r="Q3" i="5"/>
  <c r="R3" i="5" s="1"/>
  <c r="N3" i="5"/>
  <c r="O3" i="5" s="1"/>
  <c r="K3" i="5"/>
  <c r="L3" i="5" s="1"/>
  <c r="AS12" i="4"/>
  <c r="AS11" i="4"/>
  <c r="AD12" i="4"/>
  <c r="AE11" i="4"/>
  <c r="AE12" i="4"/>
  <c r="AD11" i="4"/>
  <c r="S14" i="4"/>
  <c r="AS10" i="4"/>
  <c r="AS9" i="4"/>
  <c r="AR9" i="4"/>
  <c r="AR10" i="4"/>
  <c r="AQ9" i="4"/>
  <c r="AQ10" i="4"/>
  <c r="AO9" i="4"/>
  <c r="AO10" i="4"/>
  <c r="AN9" i="4"/>
  <c r="AN10" i="4"/>
  <c r="AL9" i="4"/>
  <c r="AL10" i="4"/>
  <c r="AK9" i="4"/>
  <c r="AK10" i="4"/>
  <c r="AI9" i="4"/>
  <c r="AI10" i="4"/>
  <c r="AH9" i="4"/>
  <c r="AH10" i="4"/>
  <c r="AG9" i="4"/>
  <c r="AG10" i="4"/>
  <c r="AE9" i="4"/>
  <c r="AE10" i="4"/>
  <c r="AD9" i="4"/>
  <c r="AD10" i="4"/>
  <c r="AB9" i="4"/>
  <c r="AB10" i="4"/>
  <c r="Y10" i="4"/>
  <c r="X10" i="4"/>
  <c r="AA9" i="4"/>
  <c r="AA10" i="4"/>
  <c r="Y9" i="4"/>
  <c r="AQ5" i="4"/>
  <c r="AN5" i="4"/>
  <c r="AK5" i="4"/>
  <c r="AG5" i="4"/>
  <c r="AA5" i="4"/>
  <c r="X5" i="4"/>
  <c r="X9" i="4"/>
  <c r="AS8" i="4"/>
  <c r="AS7" i="4"/>
  <c r="AR6" i="4"/>
  <c r="AQ6" i="4"/>
  <c r="AO6" i="4"/>
  <c r="AN6" i="4"/>
  <c r="AL6" i="4"/>
  <c r="AK6" i="4"/>
  <c r="AI6" i="4"/>
  <c r="AH6" i="4"/>
  <c r="AG6" i="4"/>
  <c r="AE6" i="4"/>
  <c r="AD6" i="4"/>
  <c r="AB6" i="4"/>
  <c r="AA6" i="4"/>
  <c r="Y6" i="4"/>
  <c r="X6" i="4"/>
  <c r="AR2" i="4"/>
  <c r="AQ2" i="4"/>
  <c r="AO2" i="4"/>
  <c r="AN2" i="4"/>
  <c r="AL2" i="4"/>
  <c r="AK2" i="4"/>
  <c r="AI2" i="4"/>
  <c r="AH2" i="4"/>
  <c r="AG2" i="4"/>
  <c r="AE2" i="4"/>
  <c r="AD2" i="4"/>
  <c r="AB2" i="4"/>
  <c r="AA2" i="4"/>
  <c r="AA3" i="4"/>
  <c r="Y2" i="4"/>
  <c r="X2" i="4"/>
  <c r="AQ12" i="4"/>
  <c r="AR12" i="4" s="1"/>
  <c r="AQ11" i="4"/>
  <c r="AR11" i="4" s="1"/>
  <c r="AN12" i="4"/>
  <c r="AO12" i="4" s="1"/>
  <c r="AN11" i="4"/>
  <c r="AO11" i="4" s="1"/>
  <c r="AK12" i="4"/>
  <c r="AL12" i="4" s="1"/>
  <c r="AK11" i="4"/>
  <c r="AL11" i="4" s="1"/>
  <c r="AG11" i="4"/>
  <c r="AH11" i="4" s="1"/>
  <c r="AI11" i="4" s="1"/>
  <c r="AH12" i="4"/>
  <c r="AI12" i="4" s="1"/>
  <c r="AG12" i="4"/>
  <c r="AA12" i="4"/>
  <c r="AA11" i="4"/>
  <c r="X12" i="4"/>
  <c r="X11" i="4"/>
  <c r="AQ8" i="4"/>
  <c r="AQ7" i="4"/>
  <c r="AN8" i="4"/>
  <c r="AN7" i="4"/>
  <c r="AK8" i="4"/>
  <c r="AK7" i="4"/>
  <c r="AG8" i="4"/>
  <c r="AG7" i="4"/>
  <c r="AA8" i="4"/>
  <c r="AA7" i="4"/>
  <c r="X8" i="4"/>
  <c r="Y8" i="4" s="1"/>
  <c r="X7" i="4"/>
  <c r="X3" i="4"/>
  <c r="AE5" i="5" l="1"/>
  <c r="AE4" i="5"/>
  <c r="AE3" i="5"/>
  <c r="AB12" i="4"/>
  <c r="AB11" i="4"/>
  <c r="Y12" i="4"/>
  <c r="Y11" i="4"/>
  <c r="AR8" i="4"/>
  <c r="AR7" i="4"/>
  <c r="AO8" i="4"/>
  <c r="AO7" i="4"/>
  <c r="AL8" i="4"/>
  <c r="AL7" i="4"/>
  <c r="AH8" i="4"/>
  <c r="AI8" i="4" s="1"/>
  <c r="AH7" i="4"/>
  <c r="AI7" i="4" s="1"/>
  <c r="AE8" i="4"/>
  <c r="AD8" i="4"/>
  <c r="AD7" i="4"/>
  <c r="AE7" i="4" s="1"/>
  <c r="AB8" i="4"/>
  <c r="AB7" i="4"/>
  <c r="Y7" i="4"/>
  <c r="AR5" i="4" l="1"/>
  <c r="AO5" i="4"/>
  <c r="AL5" i="4"/>
  <c r="AH5" i="4"/>
  <c r="AI5" i="4" s="1"/>
  <c r="AE5" i="4"/>
  <c r="AD5" i="4"/>
  <c r="AB5" i="4"/>
  <c r="Y5" i="4"/>
  <c r="AQ3" i="4"/>
  <c r="AR3" i="4" s="1"/>
  <c r="AN3" i="4"/>
  <c r="AO3" i="4" s="1"/>
  <c r="AK3" i="4"/>
  <c r="AL3" i="4" s="1"/>
  <c r="AG3" i="4"/>
  <c r="AH3" i="4" s="1"/>
  <c r="AI3" i="4" s="1"/>
  <c r="AS3" i="4" s="1"/>
  <c r="AE3" i="4"/>
  <c r="AD3" i="4"/>
  <c r="AB3" i="4"/>
  <c r="Y3" i="4"/>
</calcChain>
</file>

<file path=xl/sharedStrings.xml><?xml version="1.0" encoding="utf-8"?>
<sst xmlns="http://schemas.openxmlformats.org/spreadsheetml/2006/main" count="291" uniqueCount="98">
  <si>
    <t>REPORTE DE RETECIONES EN CONTRATOS GESTION ADMIN</t>
  </si>
  <si>
    <t/>
  </si>
  <si>
    <t>Resumen de registros</t>
  </si>
  <si>
    <t>Total Registros:</t>
  </si>
  <si>
    <t>11</t>
  </si>
  <si>
    <t>Documento contable</t>
  </si>
  <si>
    <t>No. contrato</t>
  </si>
  <si>
    <t>Proveedor</t>
  </si>
  <si>
    <t>NIT</t>
  </si>
  <si>
    <t>Nombre proveedor</t>
  </si>
  <si>
    <t>Objeto del contrato</t>
  </si>
  <si>
    <t>Fecha contrato</t>
  </si>
  <si>
    <t>Fecha inicio contrato</t>
  </si>
  <si>
    <t>Fecha final contrato</t>
  </si>
  <si>
    <t>Valor inicial del contrato</t>
  </si>
  <si>
    <t>Valor final del contrato</t>
  </si>
  <si>
    <t>Valor Facturado</t>
  </si>
  <si>
    <t>Valor pendiente pago</t>
  </si>
  <si>
    <t>Numero de factura</t>
  </si>
  <si>
    <t>Fecha contabilizacion</t>
  </si>
  <si>
    <t>Fondo presupuesto</t>
  </si>
  <si>
    <t>Cuenta contable</t>
  </si>
  <si>
    <t>Valor antes de IVA (base)</t>
  </si>
  <si>
    <t>IVA</t>
  </si>
  <si>
    <t>Valor despues IVA</t>
  </si>
  <si>
    <t>2407220200 Rec Terc Estamp UdeA</t>
  </si>
  <si>
    <t>2436030100 honorarios del 10%</t>
  </si>
  <si>
    <t>2436030200 RF Honorr 11%</t>
  </si>
  <si>
    <t>2436030300 RF Cons.fact.2%</t>
  </si>
  <si>
    <t>2436030700 Ret.con obra pub 6%</t>
  </si>
  <si>
    <t>2436050100 RF Transpor Carga 1%</t>
  </si>
  <si>
    <t>2436050200 RF Aseo y Vigilan 2%</t>
  </si>
  <si>
    <t>2436050203 RF Servicios 6%</t>
  </si>
  <si>
    <t>2436050300 RF Tte Pasajero 3.5%</t>
  </si>
  <si>
    <t>2436050400 RF Rest Hotel Hosped 3,5%</t>
  </si>
  <si>
    <t>2436050500 RF Serv 4%</t>
  </si>
  <si>
    <t>2436050700 RF Serv int.Salud 2%</t>
  </si>
  <si>
    <t>2436050800 Ret Fte Ss Software 3.5%</t>
  </si>
  <si>
    <t>2436060100 RF Arrend Inmue 3.5%</t>
  </si>
  <si>
    <t>2436060200 RF Arrend Muebles 4%</t>
  </si>
  <si>
    <t>2436080601 RF Compras Gral 2,5%</t>
  </si>
  <si>
    <t>2436080700 RF Comp Combust 0.1%</t>
  </si>
  <si>
    <t>2436150200 A empleados Art383ET</t>
  </si>
  <si>
    <t>2436250100 RF IVA Responsables</t>
  </si>
  <si>
    <t>2436260200 RF Contrat Const.2%</t>
  </si>
  <si>
    <t>2436900601 O.Ing.Tributar. 2.5%</t>
  </si>
  <si>
    <t>2436900400 Otr Ret Ing no Tri 3.5%</t>
  </si>
  <si>
    <t>2917040200 Retencion Ind y Ccio</t>
  </si>
  <si>
    <t>2917902200 Ant Estamp Just Fami</t>
  </si>
  <si>
    <t>4105760100 Estamp.Procultura-0,5%</t>
  </si>
  <si>
    <t>4105760200 Estamp.Adulto Mayor-2%</t>
  </si>
  <si>
    <t>4105760300 Estam.Pro-Innovación</t>
  </si>
  <si>
    <t>4105760400 Estam.Justic.Familiar</t>
  </si>
  <si>
    <t>4105900100 Tasa Pro Deporte-1,3%</t>
  </si>
  <si>
    <t>4110011200 Tasa Pro Deporte-1,3%</t>
  </si>
  <si>
    <t>4110610100 Contrib Esp Contrato-5%</t>
  </si>
  <si>
    <t>5100410964</t>
  </si>
  <si>
    <t>4600098014</t>
  </si>
  <si>
    <t>1200051954</t>
  </si>
  <si>
    <t>9016770201</t>
  </si>
  <si>
    <t>Union Temporal Outsourcing GIA</t>
  </si>
  <si>
    <t>Prestación del Servicio Integral de Aseo y Cafetería.</t>
  </si>
  <si>
    <t>FE102</t>
  </si>
  <si>
    <t>110004223</t>
  </si>
  <si>
    <t>5501050201</t>
  </si>
  <si>
    <t>5100412331</t>
  </si>
  <si>
    <t>FE173</t>
  </si>
  <si>
    <t>5100413501</t>
  </si>
  <si>
    <t>FE278</t>
  </si>
  <si>
    <t>110000123</t>
  </si>
  <si>
    <t>5100413503</t>
  </si>
  <si>
    <t>FE278*</t>
  </si>
  <si>
    <t>5100415502</t>
  </si>
  <si>
    <t>FE464</t>
  </si>
  <si>
    <t>5100417787</t>
  </si>
  <si>
    <t>FE628</t>
  </si>
  <si>
    <t>5100417791</t>
  </si>
  <si>
    <t>FE628*</t>
  </si>
  <si>
    <t>5100419216</t>
  </si>
  <si>
    <t>FE751</t>
  </si>
  <si>
    <t>5100419218</t>
  </si>
  <si>
    <t>FE751*</t>
  </si>
  <si>
    <t>5100424306</t>
  </si>
  <si>
    <t>FE 1105</t>
  </si>
  <si>
    <t>5100424307</t>
  </si>
  <si>
    <t>FE 1105*</t>
  </si>
  <si>
    <t>Valor correcto</t>
  </si>
  <si>
    <t>Diferencia</t>
  </si>
  <si>
    <t xml:space="preserve">Diferencia </t>
  </si>
  <si>
    <t>Aproximación a mil acuerdo 093</t>
  </si>
  <si>
    <t>Total Diferencia</t>
  </si>
  <si>
    <t>AIU-BASE RET CORRECTA</t>
  </si>
  <si>
    <t>AIU APLICADA ORDENES DE PAGO</t>
  </si>
  <si>
    <t>Observaciones</t>
  </si>
  <si>
    <t>Ok</t>
  </si>
  <si>
    <t xml:space="preserve">Diferencia en la causación y pago de  Rete iva por mayor valor y reteica menor valor </t>
  </si>
  <si>
    <t>La base de la retención fue el valor factura bruto, siendo el aiu, por lo tanto las retenciones fueron sobre valoradas.</t>
  </si>
  <si>
    <t>Aunque tenemos una diferencia de mil pesos esta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</si>
</sst>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66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4">
    <xf numFmtId="0" fontId="18" fillId="0" borderId="0" xfId="0" applyFont="1"/>
    <xf numFmtId="0" fontId="0" fillId="0" borderId="0" xfId="0" applyFont="1"/>
    <xf numFmtId="0" fontId="0" fillId="33" borderId="10" xfId="0" applyFont="1" applyFill="1" applyBorder="1"/>
    <xf numFmtId="14" fontId="0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right"/>
    </xf>
    <xf numFmtId="3" fontId="18" fillId="0" borderId="0" xfId="0" applyNumberFormat="1" applyFont="1"/>
    <xf numFmtId="164" fontId="18" fillId="0" borderId="0" xfId="1" applyNumberFormat="1" applyFont="1"/>
    <xf numFmtId="3" fontId="19" fillId="0" borderId="0" xfId="0" applyNumberFormat="1" applyFont="1"/>
    <xf numFmtId="0" fontId="0" fillId="40" borderId="10" xfId="0" applyFont="1" applyFill="1" applyBorder="1" applyAlignment="1">
      <alignment wrapText="1"/>
    </xf>
    <xf numFmtId="0" fontId="0" fillId="43" borderId="10" xfId="0" applyFont="1" applyFill="1" applyBorder="1" applyAlignment="1">
      <alignment wrapText="1"/>
    </xf>
    <xf numFmtId="0" fontId="20" fillId="43" borderId="10" xfId="0" applyFont="1" applyFill="1" applyBorder="1" applyAlignment="1">
      <alignment wrapText="1"/>
    </xf>
    <xf numFmtId="0" fontId="0" fillId="43" borderId="10" xfId="0" applyFont="1" applyFill="1" applyBorder="1" applyAlignment="1">
      <alignment vertical="top" wrapText="1"/>
    </xf>
    <xf numFmtId="0" fontId="0" fillId="43" borderId="11" xfId="0" applyFont="1" applyFill="1" applyBorder="1" applyAlignment="1">
      <alignment wrapText="1"/>
    </xf>
    <xf numFmtId="0" fontId="0" fillId="43" borderId="11" xfId="0" applyFont="1" applyFill="1" applyBorder="1" applyAlignment="1">
      <alignment vertical="center" wrapText="1"/>
    </xf>
    <xf numFmtId="0" fontId="0" fillId="39" borderId="10" xfId="0" applyFont="1" applyFill="1" applyBorder="1" applyAlignment="1">
      <alignment wrapText="1"/>
    </xf>
    <xf numFmtId="0" fontId="0" fillId="0" borderId="10" xfId="0" applyNumberFormat="1" applyFont="1" applyBorder="1"/>
    <xf numFmtId="0" fontId="0" fillId="0" borderId="10" xfId="0" applyFont="1" applyBorder="1"/>
    <xf numFmtId="14" fontId="0" fillId="0" borderId="10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0" fontId="0" fillId="34" borderId="10" xfId="0" applyFont="1" applyFill="1" applyBorder="1"/>
    <xf numFmtId="3" fontId="0" fillId="0" borderId="10" xfId="0" applyNumberFormat="1" applyFont="1" applyFill="1" applyBorder="1" applyAlignment="1">
      <alignment horizontal="right" vertical="center"/>
    </xf>
    <xf numFmtId="3" fontId="0" fillId="0" borderId="10" xfId="0" applyNumberFormat="1" applyFont="1" applyFill="1" applyBorder="1" applyAlignment="1">
      <alignment horizontal="right"/>
    </xf>
    <xf numFmtId="164" fontId="18" fillId="0" borderId="10" xfId="1" applyNumberFormat="1" applyFont="1" applyFill="1" applyBorder="1"/>
    <xf numFmtId="3" fontId="18" fillId="0" borderId="10" xfId="0" applyNumberFormat="1" applyFont="1" applyFill="1" applyBorder="1"/>
    <xf numFmtId="0" fontId="18" fillId="0" borderId="10" xfId="0" applyFont="1" applyBorder="1"/>
    <xf numFmtId="0" fontId="0" fillId="42" borderId="10" xfId="0" applyFont="1" applyFill="1" applyBorder="1"/>
    <xf numFmtId="14" fontId="0" fillId="0" borderId="10" xfId="0" applyNumberFormat="1" applyFont="1" applyFill="1" applyBorder="1" applyAlignment="1">
      <alignment horizontal="right"/>
    </xf>
    <xf numFmtId="3" fontId="0" fillId="36" borderId="10" xfId="0" applyNumberFormat="1" applyFont="1" applyFill="1" applyBorder="1" applyAlignment="1">
      <alignment horizontal="right"/>
    </xf>
    <xf numFmtId="3" fontId="0" fillId="44" borderId="10" xfId="0" applyNumberFormat="1" applyFont="1" applyFill="1" applyBorder="1" applyAlignment="1">
      <alignment horizontal="right"/>
    </xf>
    <xf numFmtId="3" fontId="0" fillId="39" borderId="10" xfId="0" applyNumberFormat="1" applyFont="1" applyFill="1" applyBorder="1" applyAlignment="1">
      <alignment horizontal="right"/>
    </xf>
    <xf numFmtId="164" fontId="18" fillId="36" borderId="10" xfId="1" applyNumberFormat="1" applyFont="1" applyFill="1" applyBorder="1"/>
    <xf numFmtId="3" fontId="18" fillId="0" borderId="10" xfId="0" applyNumberFormat="1" applyFont="1" applyBorder="1"/>
    <xf numFmtId="0" fontId="0" fillId="36" borderId="10" xfId="0" applyFont="1" applyFill="1" applyBorder="1"/>
    <xf numFmtId="164" fontId="18" fillId="0" borderId="10" xfId="1" applyNumberFormat="1" applyFont="1" applyBorder="1"/>
    <xf numFmtId="0" fontId="0" fillId="0" borderId="10" xfId="0" applyNumberFormat="1" applyFont="1" applyFill="1" applyBorder="1"/>
    <xf numFmtId="0" fontId="0" fillId="37" borderId="10" xfId="0" applyFont="1" applyFill="1" applyBorder="1"/>
    <xf numFmtId="0" fontId="0" fillId="41" borderId="10" xfId="0" applyFont="1" applyFill="1" applyBorder="1"/>
    <xf numFmtId="3" fontId="18" fillId="0" borderId="10" xfId="0" applyNumberFormat="1" applyFont="1" applyFill="1" applyBorder="1" applyAlignment="1">
      <alignment horizontal="right" vertical="center"/>
    </xf>
    <xf numFmtId="3" fontId="0" fillId="43" borderId="10" xfId="0" applyNumberFormat="1" applyFont="1" applyFill="1" applyBorder="1" applyAlignment="1">
      <alignment horizontal="right"/>
    </xf>
    <xf numFmtId="164" fontId="18" fillId="43" borderId="10" xfId="1" applyNumberFormat="1" applyFont="1" applyFill="1" applyBorder="1"/>
    <xf numFmtId="3" fontId="18" fillId="44" borderId="10" xfId="0" applyNumberFormat="1" applyFont="1" applyFill="1" applyBorder="1"/>
    <xf numFmtId="0" fontId="0" fillId="0" borderId="10" xfId="0" applyFont="1" applyBorder="1" applyAlignment="1">
      <alignment horizontal="center" vertical="center" wrapText="1"/>
    </xf>
    <xf numFmtId="0" fontId="0" fillId="38" borderId="10" xfId="0" applyFont="1" applyFill="1" applyBorder="1"/>
    <xf numFmtId="0" fontId="0" fillId="0" borderId="10" xfId="0" applyFont="1" applyFill="1" applyBorder="1" applyAlignment="1">
      <alignment horizontal="left" vertical="top"/>
    </xf>
    <xf numFmtId="0" fontId="0" fillId="35" borderId="10" xfId="0" applyFont="1" applyFill="1" applyBorder="1"/>
    <xf numFmtId="3" fontId="0" fillId="0" borderId="10" xfId="0" applyNumberFormat="1" applyFont="1" applyBorder="1"/>
    <xf numFmtId="3" fontId="18" fillId="0" borderId="13" xfId="0" applyNumberFormat="1" applyFont="1" applyBorder="1"/>
    <xf numFmtId="0" fontId="0" fillId="43" borderId="14" xfId="0" applyFont="1" applyFill="1" applyBorder="1" applyAlignment="1">
      <alignment vertical="top" wrapText="1"/>
    </xf>
    <xf numFmtId="0" fontId="0" fillId="43" borderId="15" xfId="0" applyFont="1" applyFill="1" applyBorder="1" applyAlignment="1">
      <alignment vertical="top" wrapText="1"/>
    </xf>
    <xf numFmtId="0" fontId="19" fillId="43" borderId="15" xfId="0" applyFont="1" applyFill="1" applyBorder="1" applyAlignment="1">
      <alignment vertical="top" wrapText="1"/>
    </xf>
    <xf numFmtId="0" fontId="20" fillId="43" borderId="15" xfId="0" applyFont="1" applyFill="1" applyBorder="1" applyAlignment="1">
      <alignment vertical="top" wrapText="1"/>
    </xf>
    <xf numFmtId="0" fontId="0" fillId="40" borderId="15" xfId="0" applyFont="1" applyFill="1" applyBorder="1" applyAlignment="1">
      <alignment vertical="top" wrapText="1"/>
    </xf>
    <xf numFmtId="0" fontId="0" fillId="43" borderId="16" xfId="0" applyFont="1" applyFill="1" applyBorder="1" applyAlignment="1">
      <alignment vertical="top" wrapText="1"/>
    </xf>
    <xf numFmtId="0" fontId="0" fillId="0" borderId="17" xfId="0" applyFont="1" applyBorder="1"/>
    <xf numFmtId="3" fontId="18" fillId="0" borderId="18" xfId="0" applyNumberFormat="1" applyFont="1" applyBorder="1"/>
    <xf numFmtId="0" fontId="0" fillId="0" borderId="17" xfId="0" applyNumberFormat="1" applyFont="1" applyFill="1" applyBorder="1"/>
    <xf numFmtId="3" fontId="18" fillId="44" borderId="18" xfId="0" applyNumberFormat="1" applyFont="1" applyFill="1" applyBorder="1"/>
    <xf numFmtId="0" fontId="0" fillId="0" borderId="19" xfId="0" applyNumberFormat="1" applyFont="1" applyFill="1" applyBorder="1"/>
    <xf numFmtId="0" fontId="0" fillId="41" borderId="20" xfId="0" applyFont="1" applyFill="1" applyBorder="1"/>
    <xf numFmtId="14" fontId="0" fillId="0" borderId="20" xfId="0" applyNumberFormat="1" applyFont="1" applyFill="1" applyBorder="1" applyAlignment="1">
      <alignment horizontal="right"/>
    </xf>
    <xf numFmtId="3" fontId="0" fillId="0" borderId="20" xfId="0" applyNumberFormat="1" applyFont="1" applyFill="1" applyBorder="1" applyAlignment="1">
      <alignment horizontal="right"/>
    </xf>
    <xf numFmtId="3" fontId="0" fillId="0" borderId="20" xfId="0" applyNumberFormat="1" applyFont="1" applyFill="1" applyBorder="1" applyAlignment="1">
      <alignment horizontal="right" vertical="center"/>
    </xf>
    <xf numFmtId="3" fontId="18" fillId="0" borderId="20" xfId="0" applyNumberFormat="1" applyFont="1" applyFill="1" applyBorder="1" applyAlignment="1">
      <alignment horizontal="right" vertical="center"/>
    </xf>
    <xf numFmtId="3" fontId="0" fillId="43" borderId="20" xfId="0" applyNumberFormat="1" applyFont="1" applyFill="1" applyBorder="1" applyAlignment="1">
      <alignment horizontal="right"/>
    </xf>
    <xf numFmtId="3" fontId="0" fillId="44" borderId="20" xfId="0" applyNumberFormat="1" applyFont="1" applyFill="1" applyBorder="1" applyAlignment="1">
      <alignment horizontal="right"/>
    </xf>
    <xf numFmtId="164" fontId="18" fillId="43" borderId="20" xfId="1" applyNumberFormat="1" applyFont="1" applyFill="1" applyBorder="1"/>
    <xf numFmtId="3" fontId="18" fillId="44" borderId="21" xfId="0" applyNumberFormat="1" applyFont="1" applyFill="1" applyBorder="1"/>
    <xf numFmtId="3" fontId="18" fillId="0" borderId="12" xfId="0" applyNumberFormat="1" applyFont="1" applyBorder="1"/>
    <xf numFmtId="0" fontId="0" fillId="0" borderId="11" xfId="0" applyFont="1" applyBorder="1"/>
    <xf numFmtId="0" fontId="0" fillId="43" borderId="22" xfId="0" applyFont="1" applyFill="1" applyBorder="1" applyAlignment="1">
      <alignment vertical="top" wrapText="1"/>
    </xf>
    <xf numFmtId="0" fontId="0" fillId="43" borderId="23" xfId="0" applyFont="1" applyFill="1" applyBorder="1" applyAlignment="1">
      <alignment vertical="top" wrapText="1"/>
    </xf>
    <xf numFmtId="0" fontId="20" fillId="38" borderId="10" xfId="0" applyFont="1" applyFill="1" applyBorder="1"/>
    <xf numFmtId="0" fontId="20" fillId="42" borderId="10" xfId="0" applyFont="1" applyFill="1" applyBorder="1"/>
    <xf numFmtId="14" fontId="20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/>
    <xf numFmtId="3" fontId="20" fillId="0" borderId="10" xfId="0" applyNumberFormat="1" applyFont="1" applyFill="1" applyBorder="1" applyAlignment="1">
      <alignment horizontal="right"/>
    </xf>
    <xf numFmtId="3" fontId="20" fillId="0" borderId="10" xfId="0" applyNumberFormat="1" applyFont="1" applyFill="1" applyBorder="1" applyAlignment="1">
      <alignment horizontal="right" vertical="center"/>
    </xf>
    <xf numFmtId="0" fontId="20" fillId="0" borderId="10" xfId="0" applyNumberFormat="1" applyFont="1" applyFill="1" applyBorder="1"/>
    <xf numFmtId="0" fontId="0" fillId="0" borderId="20" xfId="0" applyNumberFormat="1" applyFont="1" applyFill="1" applyBorder="1"/>
    <xf numFmtId="0" fontId="20" fillId="0" borderId="10" xfId="0" applyNumberFormat="1" applyFont="1" applyBorder="1"/>
    <xf numFmtId="0" fontId="20" fillId="0" borderId="10" xfId="0" applyFont="1" applyBorder="1"/>
    <xf numFmtId="3" fontId="20" fillId="0" borderId="10" xfId="0" applyNumberFormat="1" applyFont="1" applyBorder="1" applyAlignment="1">
      <alignment horizontal="right"/>
    </xf>
    <xf numFmtId="3" fontId="20" fillId="0" borderId="10" xfId="0" applyNumberFormat="1" applyFont="1" applyFill="1" applyBorder="1" applyAlignment="1">
      <alignment horizontal="right" vertical="center"/>
    </xf>
    <xf numFmtId="164" fontId="20" fillId="0" borderId="10" xfId="1" applyNumberFormat="1" applyFont="1" applyFill="1" applyBorder="1" applyAlignment="1">
      <alignment horizontal="right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99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workbookViewId="0">
      <selection sqref="A1:XFD4"/>
    </sheetView>
  </sheetViews>
  <sheetFormatPr baseColWidth="10" defaultRowHeight="12.75" x14ac:dyDescent="0.2"/>
  <cols>
    <col min="1" max="1" width="45.7109375" bestFit="1" customWidth="1"/>
    <col min="2" max="2" width="11.140625" bestFit="1" customWidth="1"/>
    <col min="3" max="4" width="11" bestFit="1" customWidth="1"/>
    <col min="5" max="5" width="28.5703125" bestFit="1" customWidth="1"/>
    <col min="6" max="6" width="44.7109375" bestFit="1" customWidth="1"/>
    <col min="7" max="7" width="13.42578125" bestFit="1" customWidth="1"/>
    <col min="8" max="8" width="18.42578125" bestFit="1" customWidth="1"/>
    <col min="9" max="9" width="17.42578125" bestFit="1" customWidth="1"/>
    <col min="10" max="10" width="21" bestFit="1" customWidth="1"/>
    <col min="11" max="11" width="19.5703125" bestFit="1" customWidth="1"/>
    <col min="12" max="12" width="14.140625" bestFit="1" customWidth="1"/>
    <col min="13" max="13" width="18.5703125" bestFit="1" customWidth="1"/>
    <col min="14" max="14" width="16.28515625" bestFit="1" customWidth="1"/>
    <col min="15" max="15" width="19.140625" bestFit="1" customWidth="1"/>
    <col min="16" max="16" width="17" bestFit="1" customWidth="1"/>
    <col min="17" max="17" width="14.42578125" bestFit="1" customWidth="1"/>
    <col min="18" max="18" width="22.5703125" bestFit="1" customWidth="1"/>
    <col min="19" max="19" width="10.140625" bestFit="1" customWidth="1"/>
    <col min="20" max="20" width="16.5703125" bestFit="1" customWidth="1"/>
    <col min="21" max="21" width="31.7109375" bestFit="1" customWidth="1"/>
    <col min="22" max="22" width="27.85546875" bestFit="1" customWidth="1"/>
    <col min="23" max="23" width="24.5703125" bestFit="1" customWidth="1"/>
    <col min="24" max="24" width="26" bestFit="1" customWidth="1"/>
    <col min="25" max="25" width="29.42578125" bestFit="1" customWidth="1"/>
    <col min="26" max="26" width="30.85546875" bestFit="1" customWidth="1"/>
    <col min="27" max="27" width="30.28515625" bestFit="1" customWidth="1"/>
    <col min="28" max="28" width="25.5703125" bestFit="1" customWidth="1"/>
    <col min="29" max="29" width="30.28515625" bestFit="1" customWidth="1"/>
    <col min="30" max="30" width="35.5703125" bestFit="1" customWidth="1"/>
    <col min="31" max="31" width="21.7109375" bestFit="1" customWidth="1"/>
    <col min="32" max="32" width="29.7109375" bestFit="1" customWidth="1"/>
    <col min="33" max="33" width="33.7109375" bestFit="1" customWidth="1"/>
    <col min="34" max="34" width="30.85546875" bestFit="1" customWidth="1"/>
    <col min="35" max="36" width="31.28515625" bestFit="1" customWidth="1"/>
    <col min="37" max="37" width="32.85546875" bestFit="1" customWidth="1"/>
    <col min="38" max="38" width="31.140625" bestFit="1" customWidth="1"/>
    <col min="39" max="39" width="30.28515625" bestFit="1" customWidth="1"/>
    <col min="40" max="40" width="29.7109375" bestFit="1" customWidth="1"/>
    <col min="41" max="41" width="28.5703125" bestFit="1" customWidth="1"/>
    <col min="42" max="42" width="31" bestFit="1" customWidth="1"/>
    <col min="43" max="43" width="29.140625" bestFit="1" customWidth="1"/>
    <col min="44" max="44" width="30.5703125" bestFit="1" customWidth="1"/>
    <col min="45" max="45" width="32.42578125" bestFit="1" customWidth="1"/>
    <col min="46" max="46" width="33.42578125" bestFit="1" customWidth="1"/>
    <col min="47" max="48" width="30" bestFit="1" customWidth="1"/>
    <col min="49" max="50" width="31.28515625" bestFit="1" customWidth="1"/>
    <col min="51" max="51" width="32.7109375" bestFit="1" customWidth="1"/>
  </cols>
  <sheetData>
    <row r="1" spans="1:51" x14ac:dyDescent="0.2">
      <c r="A1" s="1" t="s">
        <v>0</v>
      </c>
      <c r="B1" s="1" t="s">
        <v>1</v>
      </c>
    </row>
    <row r="2" spans="1:51" x14ac:dyDescent="0.2">
      <c r="A2" s="1" t="s">
        <v>2</v>
      </c>
      <c r="B2" s="1" t="s">
        <v>1</v>
      </c>
    </row>
    <row r="3" spans="1:51" x14ac:dyDescent="0.2">
      <c r="A3" s="1" t="s">
        <v>3</v>
      </c>
      <c r="B3" s="1" t="s">
        <v>4</v>
      </c>
    </row>
    <row r="5" spans="1:51" x14ac:dyDescent="0.2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17</v>
      </c>
      <c r="N5" s="2" t="s">
        <v>18</v>
      </c>
      <c r="O5" s="2" t="s">
        <v>19</v>
      </c>
      <c r="P5" s="2" t="s">
        <v>20</v>
      </c>
      <c r="Q5" s="2" t="s">
        <v>21</v>
      </c>
      <c r="R5" s="2" t="s">
        <v>22</v>
      </c>
      <c r="S5" s="2" t="s">
        <v>23</v>
      </c>
      <c r="T5" s="2" t="s">
        <v>24</v>
      </c>
      <c r="U5" s="2" t="s">
        <v>25</v>
      </c>
      <c r="V5" s="2" t="s">
        <v>26</v>
      </c>
      <c r="W5" s="2" t="s">
        <v>27</v>
      </c>
      <c r="X5" s="2" t="s">
        <v>28</v>
      </c>
      <c r="Y5" s="2" t="s">
        <v>29</v>
      </c>
      <c r="Z5" s="2" t="s">
        <v>30</v>
      </c>
      <c r="AA5" s="2" t="s">
        <v>31</v>
      </c>
      <c r="AB5" s="2" t="s">
        <v>32</v>
      </c>
      <c r="AC5" s="2" t="s">
        <v>33</v>
      </c>
      <c r="AD5" s="2" t="s">
        <v>34</v>
      </c>
      <c r="AE5" s="2" t="s">
        <v>35</v>
      </c>
      <c r="AF5" s="2" t="s">
        <v>36</v>
      </c>
      <c r="AG5" s="2" t="s">
        <v>37</v>
      </c>
      <c r="AH5" s="2" t="s">
        <v>38</v>
      </c>
      <c r="AI5" s="2" t="s">
        <v>39</v>
      </c>
      <c r="AJ5" s="2" t="s">
        <v>40</v>
      </c>
      <c r="AK5" s="2" t="s">
        <v>41</v>
      </c>
      <c r="AL5" s="2" t="s">
        <v>42</v>
      </c>
      <c r="AM5" s="2" t="s">
        <v>43</v>
      </c>
      <c r="AN5" s="2" t="s">
        <v>44</v>
      </c>
      <c r="AO5" s="2" t="s">
        <v>45</v>
      </c>
      <c r="AP5" s="2" t="s">
        <v>46</v>
      </c>
      <c r="AQ5" s="2" t="s">
        <v>47</v>
      </c>
      <c r="AR5" s="2" t="s">
        <v>48</v>
      </c>
      <c r="AS5" s="2" t="s">
        <v>49</v>
      </c>
      <c r="AT5" s="2" t="s">
        <v>50</v>
      </c>
      <c r="AU5" s="2" t="s">
        <v>51</v>
      </c>
      <c r="AV5" s="2" t="s">
        <v>52</v>
      </c>
      <c r="AW5" s="2" t="s">
        <v>53</v>
      </c>
      <c r="AX5" s="2" t="s">
        <v>54</v>
      </c>
      <c r="AY5" s="2" t="s">
        <v>55</v>
      </c>
    </row>
    <row r="6" spans="1:51" x14ac:dyDescent="0.2">
      <c r="A6" s="1" t="s">
        <v>56</v>
      </c>
      <c r="B6" s="1" t="s">
        <v>57</v>
      </c>
      <c r="C6" s="1" t="s">
        <v>58</v>
      </c>
      <c r="D6" s="1" t="s">
        <v>59</v>
      </c>
      <c r="E6" s="1" t="s">
        <v>60</v>
      </c>
      <c r="F6" s="1" t="s">
        <v>61</v>
      </c>
      <c r="G6" s="3">
        <v>45050</v>
      </c>
      <c r="H6" s="3">
        <v>45055</v>
      </c>
      <c r="I6" s="3">
        <v>45257</v>
      </c>
      <c r="J6" s="4">
        <v>11586902962</v>
      </c>
      <c r="K6" s="4">
        <v>17380329714</v>
      </c>
      <c r="L6" s="4">
        <v>16998119869</v>
      </c>
      <c r="M6" s="4">
        <v>382209845</v>
      </c>
      <c r="N6" s="1" t="s">
        <v>62</v>
      </c>
      <c r="O6" s="3">
        <v>45120</v>
      </c>
      <c r="P6" s="1" t="s">
        <v>63</v>
      </c>
      <c r="Q6" s="1" t="s">
        <v>64</v>
      </c>
      <c r="R6" s="4">
        <v>1842190642</v>
      </c>
      <c r="S6" s="4">
        <v>31819657</v>
      </c>
      <c r="T6" s="4">
        <v>1874010299</v>
      </c>
      <c r="U6" s="4">
        <v>1674719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3349438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4772949</v>
      </c>
      <c r="AN6" s="4">
        <v>0</v>
      </c>
      <c r="AO6" s="4">
        <v>0</v>
      </c>
      <c r="AP6" s="4">
        <v>0</v>
      </c>
      <c r="AQ6" s="4">
        <v>335000</v>
      </c>
      <c r="AR6" s="4">
        <v>0</v>
      </c>
      <c r="AS6" s="4">
        <v>837359</v>
      </c>
      <c r="AT6" s="4">
        <v>3349438</v>
      </c>
      <c r="AU6" s="4">
        <v>0</v>
      </c>
      <c r="AV6" s="4">
        <v>0</v>
      </c>
      <c r="AW6" s="4">
        <v>0</v>
      </c>
      <c r="AX6" s="4">
        <v>2177134</v>
      </c>
      <c r="AY6" s="4">
        <v>0</v>
      </c>
    </row>
    <row r="7" spans="1:51" x14ac:dyDescent="0.2">
      <c r="A7" s="1" t="s">
        <v>65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3">
        <v>45050</v>
      </c>
      <c r="H7" s="3">
        <v>45055</v>
      </c>
      <c r="I7" s="3">
        <v>45257</v>
      </c>
      <c r="J7" s="4">
        <v>11586902962</v>
      </c>
      <c r="K7" s="4">
        <v>17380329714</v>
      </c>
      <c r="L7" s="4">
        <v>16998119869</v>
      </c>
      <c r="M7" s="4">
        <v>382209845</v>
      </c>
      <c r="N7" s="1" t="s">
        <v>66</v>
      </c>
      <c r="O7" s="3">
        <v>45142</v>
      </c>
      <c r="P7" s="1" t="s">
        <v>63</v>
      </c>
      <c r="Q7" s="1" t="s">
        <v>64</v>
      </c>
      <c r="R7" s="4">
        <v>2614663333</v>
      </c>
      <c r="S7" s="4">
        <v>45162367</v>
      </c>
      <c r="T7" s="4">
        <v>2659825700</v>
      </c>
      <c r="U7" s="4">
        <v>2376967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4753933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35654500</v>
      </c>
      <c r="AN7" s="4">
        <v>0</v>
      </c>
      <c r="AO7" s="4">
        <v>0</v>
      </c>
      <c r="AP7" s="4">
        <v>0</v>
      </c>
      <c r="AQ7" s="4">
        <v>90000</v>
      </c>
      <c r="AR7" s="4">
        <v>0</v>
      </c>
      <c r="AS7" s="4">
        <v>1188483</v>
      </c>
      <c r="AT7" s="4">
        <v>4753933</v>
      </c>
      <c r="AU7" s="4">
        <v>0</v>
      </c>
      <c r="AV7" s="4">
        <v>0</v>
      </c>
      <c r="AW7" s="4">
        <v>0</v>
      </c>
      <c r="AX7" s="4">
        <v>3090057</v>
      </c>
      <c r="AY7" s="4">
        <v>0</v>
      </c>
    </row>
    <row r="8" spans="1:51" x14ac:dyDescent="0.2">
      <c r="A8" s="1" t="s">
        <v>67</v>
      </c>
      <c r="B8" s="1" t="s">
        <v>57</v>
      </c>
      <c r="C8" s="1" t="s">
        <v>58</v>
      </c>
      <c r="D8" s="1" t="s">
        <v>59</v>
      </c>
      <c r="E8" s="1" t="s">
        <v>60</v>
      </c>
      <c r="F8" s="1" t="s">
        <v>61</v>
      </c>
      <c r="G8" s="3">
        <v>45050</v>
      </c>
      <c r="H8" s="3">
        <v>45055</v>
      </c>
      <c r="I8" s="3">
        <v>45257</v>
      </c>
      <c r="J8" s="4">
        <v>11586902962</v>
      </c>
      <c r="K8" s="4">
        <v>17380329714</v>
      </c>
      <c r="L8" s="4">
        <v>16998119869</v>
      </c>
      <c r="M8" s="4">
        <v>382209845</v>
      </c>
      <c r="N8" s="1" t="s">
        <v>68</v>
      </c>
      <c r="O8" s="3">
        <v>45166</v>
      </c>
      <c r="P8" s="1" t="s">
        <v>69</v>
      </c>
      <c r="Q8" s="1" t="s">
        <v>64</v>
      </c>
      <c r="R8" s="4">
        <v>468400000</v>
      </c>
      <c r="S8" s="4">
        <v>0</v>
      </c>
      <c r="T8" s="4">
        <v>468400000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</row>
    <row r="9" spans="1:51" x14ac:dyDescent="0.2">
      <c r="A9" s="1" t="s">
        <v>70</v>
      </c>
      <c r="B9" s="1" t="s">
        <v>57</v>
      </c>
      <c r="C9" s="1" t="s">
        <v>58</v>
      </c>
      <c r="D9" s="1" t="s">
        <v>59</v>
      </c>
      <c r="E9" s="1" t="s">
        <v>60</v>
      </c>
      <c r="F9" s="1" t="s">
        <v>61</v>
      </c>
      <c r="G9" s="3">
        <v>45050</v>
      </c>
      <c r="H9" s="3">
        <v>45055</v>
      </c>
      <c r="I9" s="3">
        <v>45257</v>
      </c>
      <c r="J9" s="4">
        <v>11586902962</v>
      </c>
      <c r="K9" s="4">
        <v>17380329714</v>
      </c>
      <c r="L9" s="4">
        <v>16998119869</v>
      </c>
      <c r="M9" s="4">
        <v>382209845</v>
      </c>
      <c r="N9" s="1" t="s">
        <v>71</v>
      </c>
      <c r="O9" s="3">
        <v>45166</v>
      </c>
      <c r="P9" s="1" t="s">
        <v>63</v>
      </c>
      <c r="Q9" s="1" t="s">
        <v>64</v>
      </c>
      <c r="R9" s="4">
        <v>2192703691</v>
      </c>
      <c r="S9" s="4">
        <v>45964518</v>
      </c>
      <c r="T9" s="4">
        <v>2238668209</v>
      </c>
      <c r="U9" s="4">
        <v>2419185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4838370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6894678</v>
      </c>
      <c r="AN9" s="4">
        <v>0</v>
      </c>
      <c r="AO9" s="4">
        <v>0</v>
      </c>
      <c r="AP9" s="4">
        <v>0</v>
      </c>
      <c r="AQ9" s="4">
        <v>484000</v>
      </c>
      <c r="AR9" s="4">
        <v>0</v>
      </c>
      <c r="AS9" s="4">
        <v>1209593</v>
      </c>
      <c r="AT9" s="4">
        <v>4838370</v>
      </c>
      <c r="AU9" s="4">
        <v>0</v>
      </c>
      <c r="AV9" s="4">
        <v>0</v>
      </c>
      <c r="AW9" s="4">
        <v>0</v>
      </c>
      <c r="AX9" s="4">
        <v>3144941</v>
      </c>
      <c r="AY9" s="4">
        <v>0</v>
      </c>
    </row>
    <row r="10" spans="1:51" x14ac:dyDescent="0.2">
      <c r="A10" s="1" t="s">
        <v>72</v>
      </c>
      <c r="B10" s="1" t="s">
        <v>57</v>
      </c>
      <c r="C10" s="1" t="s">
        <v>58</v>
      </c>
      <c r="D10" s="1" t="s">
        <v>59</v>
      </c>
      <c r="E10" s="1" t="s">
        <v>60</v>
      </c>
      <c r="F10" s="1" t="s">
        <v>61</v>
      </c>
      <c r="G10" s="3">
        <v>45050</v>
      </c>
      <c r="H10" s="3">
        <v>45055</v>
      </c>
      <c r="I10" s="3">
        <v>45257</v>
      </c>
      <c r="J10" s="4">
        <v>11586902962</v>
      </c>
      <c r="K10" s="4">
        <v>17380329714</v>
      </c>
      <c r="L10" s="4">
        <v>16998119869</v>
      </c>
      <c r="M10" s="4">
        <v>382209845</v>
      </c>
      <c r="N10" s="1" t="s">
        <v>73</v>
      </c>
      <c r="O10" s="3">
        <v>45197</v>
      </c>
      <c r="P10" s="1" t="s">
        <v>63</v>
      </c>
      <c r="Q10" s="1" t="s">
        <v>64</v>
      </c>
      <c r="R10" s="4">
        <v>2745117441</v>
      </c>
      <c r="S10" s="4">
        <v>47415665</v>
      </c>
      <c r="T10" s="4">
        <v>2792533106</v>
      </c>
      <c r="U10" s="4">
        <v>2495561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4991123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7112350</v>
      </c>
      <c r="AN10" s="4">
        <v>0</v>
      </c>
      <c r="AO10" s="4">
        <v>0</v>
      </c>
      <c r="AP10" s="4">
        <v>0</v>
      </c>
      <c r="AQ10" s="4">
        <v>499000</v>
      </c>
      <c r="AR10" s="4">
        <v>0</v>
      </c>
      <c r="AS10" s="4">
        <v>1247781</v>
      </c>
      <c r="AT10" s="4">
        <v>4991123</v>
      </c>
      <c r="AU10" s="4">
        <v>0</v>
      </c>
      <c r="AV10" s="4">
        <v>0</v>
      </c>
      <c r="AW10" s="4">
        <v>0</v>
      </c>
      <c r="AX10" s="4">
        <v>3244230</v>
      </c>
      <c r="AY10" s="4">
        <v>0</v>
      </c>
    </row>
    <row r="11" spans="1:51" x14ac:dyDescent="0.2">
      <c r="A11" s="1" t="s">
        <v>74</v>
      </c>
      <c r="B11" s="1" t="s">
        <v>57</v>
      </c>
      <c r="C11" s="1" t="s">
        <v>58</v>
      </c>
      <c r="D11" s="1" t="s">
        <v>59</v>
      </c>
      <c r="E11" s="1" t="s">
        <v>60</v>
      </c>
      <c r="F11" s="1" t="s">
        <v>61</v>
      </c>
      <c r="G11" s="3">
        <v>45050</v>
      </c>
      <c r="H11" s="3">
        <v>45055</v>
      </c>
      <c r="I11" s="3">
        <v>45257</v>
      </c>
      <c r="J11" s="4">
        <v>11586902962</v>
      </c>
      <c r="K11" s="4">
        <v>17380329714</v>
      </c>
      <c r="L11" s="4">
        <v>16998119869</v>
      </c>
      <c r="M11" s="4">
        <v>382209845</v>
      </c>
      <c r="N11" s="1" t="s">
        <v>75</v>
      </c>
      <c r="O11" s="3">
        <v>45233</v>
      </c>
      <c r="P11" s="1" t="s">
        <v>63</v>
      </c>
      <c r="Q11" s="1" t="s">
        <v>64</v>
      </c>
      <c r="R11" s="4">
        <v>1527088661</v>
      </c>
      <c r="S11" s="4">
        <v>26376985</v>
      </c>
      <c r="T11" s="4">
        <v>1553465646</v>
      </c>
      <c r="U11" s="4">
        <v>15270887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30541773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3956548</v>
      </c>
      <c r="AN11" s="4">
        <v>0</v>
      </c>
      <c r="AO11" s="4">
        <v>0</v>
      </c>
      <c r="AP11" s="4">
        <v>0</v>
      </c>
      <c r="AQ11" s="4">
        <v>3054000</v>
      </c>
      <c r="AR11" s="4">
        <v>0</v>
      </c>
      <c r="AS11" s="4">
        <v>7635443</v>
      </c>
      <c r="AT11" s="4">
        <v>30541773</v>
      </c>
      <c r="AU11" s="4">
        <v>0</v>
      </c>
      <c r="AV11" s="4">
        <v>0</v>
      </c>
      <c r="AW11" s="4">
        <v>0</v>
      </c>
      <c r="AX11" s="4">
        <v>19852153</v>
      </c>
      <c r="AY11" s="4">
        <v>0</v>
      </c>
    </row>
    <row r="12" spans="1:51" x14ac:dyDescent="0.2">
      <c r="A12" s="1" t="s">
        <v>76</v>
      </c>
      <c r="B12" s="1" t="s">
        <v>57</v>
      </c>
      <c r="C12" s="1" t="s">
        <v>58</v>
      </c>
      <c r="D12" s="1" t="s">
        <v>59</v>
      </c>
      <c r="E12" s="1" t="s">
        <v>60</v>
      </c>
      <c r="F12" s="1" t="s">
        <v>61</v>
      </c>
      <c r="G12" s="3">
        <v>45050</v>
      </c>
      <c r="H12" s="3">
        <v>45055</v>
      </c>
      <c r="I12" s="3">
        <v>45257</v>
      </c>
      <c r="J12" s="4">
        <v>11586902962</v>
      </c>
      <c r="K12" s="4">
        <v>17380329714</v>
      </c>
      <c r="L12" s="4">
        <v>16998119869</v>
      </c>
      <c r="M12" s="4">
        <v>382209845</v>
      </c>
      <c r="N12" s="1" t="s">
        <v>77</v>
      </c>
      <c r="O12" s="3">
        <v>45233</v>
      </c>
      <c r="P12" s="1" t="s">
        <v>69</v>
      </c>
      <c r="Q12" s="1" t="s">
        <v>64</v>
      </c>
      <c r="R12" s="4">
        <v>1017179981</v>
      </c>
      <c r="S12" s="4">
        <v>17569473</v>
      </c>
      <c r="T12" s="4">
        <v>1034749454</v>
      </c>
      <c r="U12" s="4">
        <v>10171800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20343600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2635421</v>
      </c>
      <c r="AN12" s="4">
        <v>0</v>
      </c>
      <c r="AO12" s="4">
        <v>0</v>
      </c>
      <c r="AP12" s="4">
        <v>0</v>
      </c>
      <c r="AQ12" s="4">
        <v>2034000</v>
      </c>
      <c r="AR12" s="4">
        <v>0</v>
      </c>
      <c r="AS12" s="4">
        <v>5085900</v>
      </c>
      <c r="AT12" s="4">
        <v>20343600</v>
      </c>
      <c r="AU12" s="4">
        <v>0</v>
      </c>
      <c r="AV12" s="4">
        <v>0</v>
      </c>
      <c r="AW12" s="4">
        <v>0</v>
      </c>
      <c r="AX12" s="4">
        <v>13223340</v>
      </c>
      <c r="AY12" s="4">
        <v>0</v>
      </c>
    </row>
    <row r="13" spans="1:51" x14ac:dyDescent="0.2">
      <c r="A13" s="1" t="s">
        <v>78</v>
      </c>
      <c r="B13" s="1" t="s">
        <v>57</v>
      </c>
      <c r="C13" s="1" t="s">
        <v>58</v>
      </c>
      <c r="D13" s="1" t="s">
        <v>59</v>
      </c>
      <c r="E13" s="1" t="s">
        <v>60</v>
      </c>
      <c r="F13" s="1" t="s">
        <v>61</v>
      </c>
      <c r="G13" s="3">
        <v>45050</v>
      </c>
      <c r="H13" s="3">
        <v>45055</v>
      </c>
      <c r="I13" s="3">
        <v>45257</v>
      </c>
      <c r="J13" s="4">
        <v>11586902962</v>
      </c>
      <c r="K13" s="4">
        <v>17380329714</v>
      </c>
      <c r="L13" s="4">
        <v>16998119869</v>
      </c>
      <c r="M13" s="4">
        <v>382209845</v>
      </c>
      <c r="N13" s="1" t="s">
        <v>79</v>
      </c>
      <c r="O13" s="3">
        <v>45252</v>
      </c>
      <c r="P13" s="1" t="s">
        <v>63</v>
      </c>
      <c r="Q13" s="1" t="s">
        <v>64</v>
      </c>
      <c r="R13" s="4">
        <v>2122781785</v>
      </c>
      <c r="S13" s="4">
        <v>26388202</v>
      </c>
      <c r="T13" s="4">
        <v>2149169987</v>
      </c>
      <c r="U13" s="4">
        <v>1767891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3535783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5038491</v>
      </c>
      <c r="AN13" s="4">
        <v>0</v>
      </c>
      <c r="AO13" s="4">
        <v>0</v>
      </c>
      <c r="AP13" s="4">
        <v>0</v>
      </c>
      <c r="AQ13" s="4">
        <v>354000</v>
      </c>
      <c r="AR13" s="4">
        <v>0</v>
      </c>
      <c r="AS13" s="4">
        <v>883946</v>
      </c>
      <c r="AT13" s="4">
        <v>3535783</v>
      </c>
      <c r="AU13" s="4">
        <v>0</v>
      </c>
      <c r="AV13" s="4">
        <v>0</v>
      </c>
      <c r="AW13" s="4">
        <v>0</v>
      </c>
      <c r="AX13" s="4">
        <v>2298259</v>
      </c>
      <c r="AY13" s="4">
        <v>0</v>
      </c>
    </row>
    <row r="14" spans="1:51" x14ac:dyDescent="0.2">
      <c r="A14" s="1" t="s">
        <v>80</v>
      </c>
      <c r="B14" s="1" t="s">
        <v>57</v>
      </c>
      <c r="C14" s="1" t="s">
        <v>58</v>
      </c>
      <c r="D14" s="1" t="s">
        <v>59</v>
      </c>
      <c r="E14" s="1" t="s">
        <v>60</v>
      </c>
      <c r="F14" s="1" t="s">
        <v>61</v>
      </c>
      <c r="G14" s="3">
        <v>45050</v>
      </c>
      <c r="H14" s="3">
        <v>45055</v>
      </c>
      <c r="I14" s="3">
        <v>45257</v>
      </c>
      <c r="J14" s="4">
        <v>11586902962</v>
      </c>
      <c r="K14" s="4">
        <v>17380329714</v>
      </c>
      <c r="L14" s="4">
        <v>16998119869</v>
      </c>
      <c r="M14" s="4">
        <v>382209845</v>
      </c>
      <c r="N14" s="1" t="s">
        <v>81</v>
      </c>
      <c r="O14" s="3">
        <v>45252</v>
      </c>
      <c r="P14" s="1" t="s">
        <v>69</v>
      </c>
      <c r="Q14" s="1" t="s">
        <v>64</v>
      </c>
      <c r="R14" s="4">
        <v>137222976</v>
      </c>
      <c r="S14" s="4">
        <v>12648244</v>
      </c>
      <c r="T14" s="4">
        <v>149871220</v>
      </c>
      <c r="U14" s="4">
        <v>286658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573317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816976</v>
      </c>
      <c r="AN14" s="4">
        <v>0</v>
      </c>
      <c r="AO14" s="4">
        <v>0</v>
      </c>
      <c r="AP14" s="4">
        <v>0</v>
      </c>
      <c r="AQ14" s="4">
        <v>57000</v>
      </c>
      <c r="AR14" s="4">
        <v>0</v>
      </c>
      <c r="AS14" s="4">
        <v>143329</v>
      </c>
      <c r="AT14" s="4">
        <v>573317</v>
      </c>
      <c r="AU14" s="4">
        <v>0</v>
      </c>
      <c r="AV14" s="4">
        <v>0</v>
      </c>
      <c r="AW14" s="4">
        <v>0</v>
      </c>
      <c r="AX14" s="4">
        <v>372656</v>
      </c>
      <c r="AY14" s="4">
        <v>0</v>
      </c>
    </row>
    <row r="15" spans="1:51" x14ac:dyDescent="0.2">
      <c r="A15" s="1" t="s">
        <v>82</v>
      </c>
      <c r="B15" s="1" t="s">
        <v>57</v>
      </c>
      <c r="C15" s="1" t="s">
        <v>58</v>
      </c>
      <c r="D15" s="1" t="s">
        <v>59</v>
      </c>
      <c r="E15" s="1" t="s">
        <v>60</v>
      </c>
      <c r="F15" s="1" t="s">
        <v>61</v>
      </c>
      <c r="G15" s="3">
        <v>45050</v>
      </c>
      <c r="H15" s="3">
        <v>45055</v>
      </c>
      <c r="I15" s="3">
        <v>45257</v>
      </c>
      <c r="J15" s="4">
        <v>11586902962</v>
      </c>
      <c r="K15" s="4">
        <v>17380329714</v>
      </c>
      <c r="L15" s="4">
        <v>16998119869</v>
      </c>
      <c r="M15" s="4">
        <v>382209845</v>
      </c>
      <c r="N15" s="1" t="s">
        <v>83</v>
      </c>
      <c r="O15" s="3">
        <v>45288</v>
      </c>
      <c r="P15" s="1" t="s">
        <v>63</v>
      </c>
      <c r="Q15" s="1" t="s">
        <v>64</v>
      </c>
      <c r="R15" s="4">
        <v>127953789</v>
      </c>
      <c r="S15" s="4">
        <v>0</v>
      </c>
      <c r="T15" s="4">
        <v>127953789</v>
      </c>
      <c r="U15" s="4">
        <v>127954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255908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364668</v>
      </c>
      <c r="AN15" s="4">
        <v>0</v>
      </c>
      <c r="AO15" s="4">
        <v>0</v>
      </c>
      <c r="AP15" s="4">
        <v>0</v>
      </c>
      <c r="AQ15" s="4">
        <v>26000</v>
      </c>
      <c r="AR15" s="4">
        <v>0</v>
      </c>
      <c r="AS15" s="4">
        <v>63977</v>
      </c>
      <c r="AT15" s="4">
        <v>255908</v>
      </c>
      <c r="AU15" s="4">
        <v>0</v>
      </c>
      <c r="AV15" s="4">
        <v>0</v>
      </c>
      <c r="AW15" s="4">
        <v>0</v>
      </c>
      <c r="AX15" s="4">
        <v>166340</v>
      </c>
      <c r="AY15" s="4">
        <v>0</v>
      </c>
    </row>
    <row r="16" spans="1:51" x14ac:dyDescent="0.2">
      <c r="A16" s="1" t="s">
        <v>84</v>
      </c>
      <c r="B16" s="1" t="s">
        <v>57</v>
      </c>
      <c r="C16" s="1" t="s">
        <v>58</v>
      </c>
      <c r="D16" s="1" t="s">
        <v>59</v>
      </c>
      <c r="E16" s="1" t="s">
        <v>60</v>
      </c>
      <c r="F16" s="1" t="s">
        <v>61</v>
      </c>
      <c r="G16" s="3">
        <v>45050</v>
      </c>
      <c r="H16" s="3">
        <v>45055</v>
      </c>
      <c r="I16" s="3">
        <v>45257</v>
      </c>
      <c r="J16" s="4">
        <v>11586902962</v>
      </c>
      <c r="K16" s="4">
        <v>17380329714</v>
      </c>
      <c r="L16" s="4">
        <v>16998119869</v>
      </c>
      <c r="M16" s="4">
        <v>382209845</v>
      </c>
      <c r="N16" s="1" t="s">
        <v>85</v>
      </c>
      <c r="O16" s="3">
        <v>45288</v>
      </c>
      <c r="P16" s="1" t="s">
        <v>69</v>
      </c>
      <c r="Q16" s="1" t="s">
        <v>64</v>
      </c>
      <c r="R16" s="4">
        <v>1914198912</v>
      </c>
      <c r="S16" s="4">
        <v>35273547</v>
      </c>
      <c r="T16" s="4">
        <v>1949472459</v>
      </c>
      <c r="U16" s="4">
        <v>1728549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3457097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4926363</v>
      </c>
      <c r="AN16" s="4">
        <v>0</v>
      </c>
      <c r="AO16" s="4">
        <v>0</v>
      </c>
      <c r="AP16" s="4">
        <v>0</v>
      </c>
      <c r="AQ16" s="4">
        <v>346000</v>
      </c>
      <c r="AR16" s="4">
        <v>0</v>
      </c>
      <c r="AS16" s="4">
        <v>864275</v>
      </c>
      <c r="AT16" s="4">
        <v>3457097</v>
      </c>
      <c r="AU16" s="4">
        <v>0</v>
      </c>
      <c r="AV16" s="4">
        <v>0</v>
      </c>
      <c r="AW16" s="4">
        <v>0</v>
      </c>
      <c r="AX16" s="4">
        <v>2247113</v>
      </c>
      <c r="AY16" s="4">
        <v>0</v>
      </c>
    </row>
  </sheetData>
  <pageMargins left="0.75" right="0.75" top="1" bottom="1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workbookViewId="0">
      <selection activeCell="F28" sqref="F28"/>
    </sheetView>
  </sheetViews>
  <sheetFormatPr baseColWidth="10" defaultRowHeight="12.75" x14ac:dyDescent="0.2"/>
  <cols>
    <col min="1" max="1" width="10.85546875" customWidth="1"/>
    <col min="2" max="2" width="11.140625" bestFit="1" customWidth="1"/>
    <col min="3" max="4" width="11" bestFit="1" customWidth="1"/>
    <col min="5" max="5" width="28.5703125" bestFit="1" customWidth="1"/>
    <col min="6" max="6" width="44.7109375" bestFit="1" customWidth="1"/>
    <col min="7" max="7" width="13.42578125" bestFit="1" customWidth="1"/>
    <col min="8" max="8" width="18.42578125" bestFit="1" customWidth="1"/>
    <col min="9" max="9" width="17.42578125" bestFit="1" customWidth="1"/>
    <col min="10" max="10" width="21" hidden="1" customWidth="1"/>
    <col min="11" max="11" width="19.5703125" hidden="1" customWidth="1"/>
    <col min="12" max="12" width="14.140625" hidden="1" customWidth="1"/>
    <col min="13" max="13" width="18.5703125" hidden="1" customWidth="1"/>
    <col min="14" max="14" width="11.28515625" customWidth="1"/>
    <col min="15" max="15" width="14" customWidth="1"/>
    <col min="16" max="16" width="12.140625" customWidth="1"/>
    <col min="17" max="17" width="14.42578125" hidden="1" customWidth="1"/>
    <col min="18" max="18" width="22.5703125" bestFit="1" customWidth="1"/>
    <col min="19" max="19" width="12.85546875" bestFit="1" customWidth="1"/>
    <col min="20" max="20" width="16.5703125" bestFit="1" customWidth="1"/>
    <col min="21" max="21" width="15.28515625" customWidth="1"/>
    <col min="22" max="22" width="14.5703125" customWidth="1"/>
    <col min="23" max="23" width="11" customWidth="1"/>
    <col min="24" max="24" width="12.85546875" customWidth="1"/>
    <col min="25" max="25" width="11" customWidth="1"/>
    <col min="26" max="26" width="12.140625" customWidth="1"/>
    <col min="27" max="27" width="11.7109375" customWidth="1"/>
    <col min="28" max="29" width="11.85546875" customWidth="1"/>
    <col min="30" max="30" width="12.140625" customWidth="1"/>
    <col min="31" max="31" width="11.7109375" customWidth="1"/>
    <col min="32" max="32" width="13.28515625" customWidth="1"/>
    <col min="33" max="33" width="14.42578125" customWidth="1"/>
    <col min="34" max="34" width="11.42578125" customWidth="1"/>
    <col min="35" max="35" width="11.7109375" customWidth="1"/>
    <col min="36" max="36" width="14.7109375" customWidth="1"/>
    <col min="37" max="37" width="10.5703125" customWidth="1"/>
    <col min="38" max="38" width="9.85546875" customWidth="1"/>
    <col min="39" max="39" width="12.42578125" customWidth="1"/>
    <col min="40" max="40" width="13.7109375" customWidth="1"/>
    <col min="41" max="41" width="11.28515625" customWidth="1"/>
    <col min="42" max="42" width="12.140625" customWidth="1"/>
    <col min="43" max="43" width="10.140625" customWidth="1"/>
    <col min="46" max="46" width="14.5703125" customWidth="1"/>
  </cols>
  <sheetData>
    <row r="1" spans="1:46" ht="51" x14ac:dyDescent="0.2">
      <c r="A1" s="9" t="s">
        <v>5</v>
      </c>
      <c r="B1" s="9" t="s">
        <v>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9" t="s">
        <v>21</v>
      </c>
      <c r="R1" s="9" t="s">
        <v>22</v>
      </c>
      <c r="S1" s="9" t="s">
        <v>23</v>
      </c>
      <c r="T1" s="9" t="s">
        <v>24</v>
      </c>
      <c r="U1" s="9" t="s">
        <v>91</v>
      </c>
      <c r="V1" s="9" t="s">
        <v>92</v>
      </c>
      <c r="W1" s="9" t="s">
        <v>25</v>
      </c>
      <c r="X1" s="9" t="s">
        <v>86</v>
      </c>
      <c r="Y1" s="10" t="s">
        <v>88</v>
      </c>
      <c r="Z1" s="9" t="s">
        <v>31</v>
      </c>
      <c r="AA1" s="9" t="s">
        <v>86</v>
      </c>
      <c r="AB1" s="9" t="s">
        <v>87</v>
      </c>
      <c r="AC1" s="8" t="s">
        <v>43</v>
      </c>
      <c r="AD1" s="9" t="s">
        <v>86</v>
      </c>
      <c r="AE1" s="9" t="s">
        <v>87</v>
      </c>
      <c r="AF1" s="14" t="s">
        <v>47</v>
      </c>
      <c r="AG1" s="9" t="s">
        <v>86</v>
      </c>
      <c r="AH1" s="11" t="s">
        <v>89</v>
      </c>
      <c r="AI1" s="9" t="s">
        <v>87</v>
      </c>
      <c r="AJ1" s="9" t="s">
        <v>49</v>
      </c>
      <c r="AK1" s="9" t="s">
        <v>86</v>
      </c>
      <c r="AL1" s="9" t="s">
        <v>87</v>
      </c>
      <c r="AM1" s="9" t="s">
        <v>50</v>
      </c>
      <c r="AN1" s="9" t="s">
        <v>86</v>
      </c>
      <c r="AO1" s="9" t="s">
        <v>87</v>
      </c>
      <c r="AP1" s="9" t="s">
        <v>54</v>
      </c>
      <c r="AQ1" s="9" t="s">
        <v>86</v>
      </c>
      <c r="AR1" s="9" t="s">
        <v>87</v>
      </c>
      <c r="AS1" s="12" t="s">
        <v>90</v>
      </c>
      <c r="AT1" s="13" t="s">
        <v>93</v>
      </c>
    </row>
    <row r="2" spans="1:46" x14ac:dyDescent="0.2">
      <c r="A2" s="15">
        <v>5100410964</v>
      </c>
      <c r="B2" s="15">
        <v>4600098014</v>
      </c>
      <c r="C2" s="15">
        <v>1200051954</v>
      </c>
      <c r="D2" s="15">
        <v>9016770201</v>
      </c>
      <c r="E2" s="16" t="s">
        <v>60</v>
      </c>
      <c r="F2" s="16" t="s">
        <v>61</v>
      </c>
      <c r="G2" s="17">
        <v>45050</v>
      </c>
      <c r="H2" s="17">
        <v>45055</v>
      </c>
      <c r="I2" s="17">
        <v>45257</v>
      </c>
      <c r="J2" s="18">
        <v>11586902962</v>
      </c>
      <c r="K2" s="18">
        <v>17380329714</v>
      </c>
      <c r="L2" s="18">
        <v>16998119869</v>
      </c>
      <c r="M2" s="18">
        <v>382209845</v>
      </c>
      <c r="N2" s="19" t="s">
        <v>62</v>
      </c>
      <c r="O2" s="17">
        <v>45120</v>
      </c>
      <c r="P2" s="79">
        <v>110004223</v>
      </c>
      <c r="Q2" s="80" t="s">
        <v>64</v>
      </c>
      <c r="R2" s="81">
        <v>1842190642</v>
      </c>
      <c r="S2" s="81">
        <v>31819657</v>
      </c>
      <c r="T2" s="81">
        <v>1874010299</v>
      </c>
      <c r="U2" s="76">
        <v>167471877</v>
      </c>
      <c r="V2" s="76">
        <v>167471877</v>
      </c>
      <c r="W2" s="21">
        <v>1674719</v>
      </c>
      <c r="X2" s="21">
        <f>+U2*1%</f>
        <v>1674718.77</v>
      </c>
      <c r="Y2" s="21">
        <f>+X2-W2</f>
        <v>-0.22999999998137355</v>
      </c>
      <c r="Z2" s="21">
        <v>3349438</v>
      </c>
      <c r="AA2" s="21">
        <f>+U2*2%</f>
        <v>3349437.54</v>
      </c>
      <c r="AB2" s="21">
        <f>+AA2-Z2</f>
        <v>-0.4599999999627471</v>
      </c>
      <c r="AC2" s="21">
        <v>4772949</v>
      </c>
      <c r="AD2" s="21">
        <f>+S2*15%</f>
        <v>4772948.55</v>
      </c>
      <c r="AE2" s="21">
        <f>+AD2-AC2</f>
        <v>-0.45000000018626451</v>
      </c>
      <c r="AF2" s="21">
        <v>335000</v>
      </c>
      <c r="AG2" s="21">
        <f>+U2*0.2%</f>
        <v>334943.75400000002</v>
      </c>
      <c r="AH2" s="21">
        <f>+ROUND(AG2,-3)</f>
        <v>335000</v>
      </c>
      <c r="AI2" s="21">
        <f>+AH2-AF2</f>
        <v>0</v>
      </c>
      <c r="AJ2" s="21">
        <v>837359</v>
      </c>
      <c r="AK2" s="21">
        <f>+U2*0.5%</f>
        <v>837359.38500000001</v>
      </c>
      <c r="AL2" s="21">
        <f>+AK2-AJ2</f>
        <v>0.38500000000931323</v>
      </c>
      <c r="AM2" s="21">
        <v>3349438</v>
      </c>
      <c r="AN2" s="21">
        <f>+U2*2%</f>
        <v>3349437.54</v>
      </c>
      <c r="AO2" s="21">
        <f>+AN2-AM2</f>
        <v>-0.4599999999627471</v>
      </c>
      <c r="AP2" s="21">
        <v>2177134</v>
      </c>
      <c r="AQ2" s="22">
        <f>+U2*1.3%</f>
        <v>2177134.4010000001</v>
      </c>
      <c r="AR2" s="23">
        <f>+AQ2-AP2</f>
        <v>0.40100000007078052</v>
      </c>
      <c r="AS2" s="24">
        <v>0</v>
      </c>
      <c r="AT2" s="16" t="s">
        <v>94</v>
      </c>
    </row>
    <row r="3" spans="1:46" x14ac:dyDescent="0.2">
      <c r="A3" s="16">
        <v>5100412331</v>
      </c>
      <c r="B3" s="15">
        <v>4600098014</v>
      </c>
      <c r="C3" s="15">
        <v>1200051954</v>
      </c>
      <c r="D3" s="15">
        <v>9016770201</v>
      </c>
      <c r="E3" s="16" t="s">
        <v>60</v>
      </c>
      <c r="F3" s="16" t="s">
        <v>61</v>
      </c>
      <c r="G3" s="17">
        <v>45050</v>
      </c>
      <c r="H3" s="17">
        <v>45055</v>
      </c>
      <c r="I3" s="17">
        <v>45257</v>
      </c>
      <c r="J3" s="18">
        <v>11586902962</v>
      </c>
      <c r="K3" s="18">
        <v>17380329714</v>
      </c>
      <c r="L3" s="18">
        <v>16998119869</v>
      </c>
      <c r="M3" s="18">
        <v>382209845</v>
      </c>
      <c r="N3" s="72" t="s">
        <v>66</v>
      </c>
      <c r="O3" s="26">
        <v>45142</v>
      </c>
      <c r="P3" s="77">
        <v>110004223</v>
      </c>
      <c r="Q3" s="74" t="s">
        <v>64</v>
      </c>
      <c r="R3" s="75">
        <v>2614663333</v>
      </c>
      <c r="S3" s="75">
        <v>45162367</v>
      </c>
      <c r="T3" s="75">
        <v>2659825700</v>
      </c>
      <c r="U3" s="76">
        <v>237696667</v>
      </c>
      <c r="V3" s="76">
        <v>237696667</v>
      </c>
      <c r="W3" s="27">
        <v>2376967</v>
      </c>
      <c r="X3" s="27">
        <f>+U3*1%</f>
        <v>2376966.67</v>
      </c>
      <c r="Y3" s="27">
        <f>+X3-W3</f>
        <v>-0.33000000007450581</v>
      </c>
      <c r="Z3" s="27">
        <v>4753933</v>
      </c>
      <c r="AA3" s="27">
        <f>+U3*2%</f>
        <v>4753933.34</v>
      </c>
      <c r="AB3" s="27">
        <f>+AA3-Z3</f>
        <v>0.33999999985098839</v>
      </c>
      <c r="AC3" s="28">
        <v>35654500</v>
      </c>
      <c r="AD3" s="28">
        <f>+S3*15%</f>
        <v>6774355.0499999998</v>
      </c>
      <c r="AE3" s="28">
        <f>+AD3-AC3</f>
        <v>-28880144.949999999</v>
      </c>
      <c r="AF3" s="21">
        <v>90000</v>
      </c>
      <c r="AG3" s="21">
        <f>+U3*0.2%</f>
        <v>475393.33400000003</v>
      </c>
      <c r="AH3" s="21">
        <f>+ROUND(AG3,-3)</f>
        <v>475000</v>
      </c>
      <c r="AI3" s="29">
        <f>+AH3-AF3</f>
        <v>385000</v>
      </c>
      <c r="AJ3" s="27">
        <v>1188483</v>
      </c>
      <c r="AK3" s="27">
        <f>+U3*0.5%</f>
        <v>1188483.335</v>
      </c>
      <c r="AL3" s="27">
        <f>+AK3-AJ3</f>
        <v>0.3349999999627471</v>
      </c>
      <c r="AM3" s="27">
        <v>4753933</v>
      </c>
      <c r="AN3" s="27">
        <f>+U3*2%</f>
        <v>4753933.34</v>
      </c>
      <c r="AO3" s="27">
        <f>+AN3-AM3</f>
        <v>0.33999999985098839</v>
      </c>
      <c r="AP3" s="27">
        <v>3090057</v>
      </c>
      <c r="AQ3" s="30">
        <f>+U3*1.3%</f>
        <v>3090056.6710000001</v>
      </c>
      <c r="AR3" s="31">
        <f>+AQ3-AP3</f>
        <v>-0.32899999991059303</v>
      </c>
      <c r="AS3" s="31">
        <f>+AE3+AI3</f>
        <v>-28495144.949999999</v>
      </c>
      <c r="AT3" s="16" t="s">
        <v>95</v>
      </c>
    </row>
    <row r="4" spans="1:46" x14ac:dyDescent="0.2">
      <c r="A4" s="15">
        <v>5100413501</v>
      </c>
      <c r="B4" s="15">
        <v>4600098014</v>
      </c>
      <c r="C4" s="15">
        <v>1200051954</v>
      </c>
      <c r="D4" s="15">
        <v>9016770201</v>
      </c>
      <c r="E4" s="16" t="s">
        <v>60</v>
      </c>
      <c r="F4" s="16" t="s">
        <v>61</v>
      </c>
      <c r="G4" s="17">
        <v>45050</v>
      </c>
      <c r="H4" s="17">
        <v>45055</v>
      </c>
      <c r="I4" s="17">
        <v>45257</v>
      </c>
      <c r="J4" s="18">
        <v>11586902962</v>
      </c>
      <c r="K4" s="18">
        <v>17380329714</v>
      </c>
      <c r="L4" s="18">
        <v>16998119869</v>
      </c>
      <c r="M4" s="18">
        <v>382209845</v>
      </c>
      <c r="N4" s="32" t="s">
        <v>68</v>
      </c>
      <c r="O4" s="17">
        <v>45166</v>
      </c>
      <c r="P4" s="79">
        <v>110000123</v>
      </c>
      <c r="Q4" s="80" t="s">
        <v>64</v>
      </c>
      <c r="R4" s="81">
        <v>468400000</v>
      </c>
      <c r="S4" s="81">
        <v>0</v>
      </c>
      <c r="T4" s="81">
        <v>468400000</v>
      </c>
      <c r="U4" s="76">
        <v>0</v>
      </c>
      <c r="V4" s="82">
        <v>241918518</v>
      </c>
      <c r="W4" s="18">
        <v>0</v>
      </c>
      <c r="X4" s="21"/>
      <c r="Y4" s="18"/>
      <c r="Z4" s="18">
        <v>0</v>
      </c>
      <c r="AA4" s="18"/>
      <c r="AB4" s="18"/>
      <c r="AC4" s="18">
        <v>0</v>
      </c>
      <c r="AD4" s="18"/>
      <c r="AE4" s="18"/>
      <c r="AF4" s="18">
        <v>0</v>
      </c>
      <c r="AG4" s="18"/>
      <c r="AH4" s="18"/>
      <c r="AI4" s="18"/>
      <c r="AJ4" s="18">
        <v>0</v>
      </c>
      <c r="AK4" s="18"/>
      <c r="AL4" s="18"/>
      <c r="AM4" s="18">
        <v>0</v>
      </c>
      <c r="AN4" s="18"/>
      <c r="AO4" s="18"/>
      <c r="AP4" s="18">
        <v>0</v>
      </c>
      <c r="AQ4" s="24"/>
      <c r="AR4" s="24"/>
      <c r="AS4" s="24">
        <v>0</v>
      </c>
      <c r="AT4" s="16" t="s">
        <v>94</v>
      </c>
    </row>
    <row r="5" spans="1:46" x14ac:dyDescent="0.2">
      <c r="A5" s="15">
        <v>5100413503</v>
      </c>
      <c r="B5" s="15">
        <v>4600098014</v>
      </c>
      <c r="C5" s="15">
        <v>1200051954</v>
      </c>
      <c r="D5" s="15">
        <v>9016770201</v>
      </c>
      <c r="E5" s="16" t="s">
        <v>60</v>
      </c>
      <c r="F5" s="16" t="s">
        <v>61</v>
      </c>
      <c r="G5" s="17">
        <v>45050</v>
      </c>
      <c r="H5" s="17">
        <v>45055</v>
      </c>
      <c r="I5" s="17">
        <v>45257</v>
      </c>
      <c r="J5" s="18">
        <v>11586902962</v>
      </c>
      <c r="K5" s="18">
        <v>17380329714</v>
      </c>
      <c r="L5" s="18">
        <v>16998119869</v>
      </c>
      <c r="M5" s="18">
        <v>382209845</v>
      </c>
      <c r="N5" s="32" t="s">
        <v>71</v>
      </c>
      <c r="O5" s="17">
        <v>45166</v>
      </c>
      <c r="P5" s="79">
        <v>110004223</v>
      </c>
      <c r="Q5" s="80" t="s">
        <v>64</v>
      </c>
      <c r="R5" s="81">
        <v>2192703691</v>
      </c>
      <c r="S5" s="81">
        <v>45964518</v>
      </c>
      <c r="T5" s="81">
        <v>2238668209</v>
      </c>
      <c r="U5" s="76">
        <v>241918517</v>
      </c>
      <c r="V5" s="82"/>
      <c r="W5" s="18">
        <v>2419185</v>
      </c>
      <c r="X5" s="18">
        <f>+U5*1%</f>
        <v>2419185.17</v>
      </c>
      <c r="Y5" s="18">
        <f>+X5-W5</f>
        <v>0.16999999992549419</v>
      </c>
      <c r="Z5" s="18">
        <v>4838370</v>
      </c>
      <c r="AA5" s="18">
        <f>+U5*2%</f>
        <v>4838370.34</v>
      </c>
      <c r="AB5" s="18">
        <f>+AA5-Z5</f>
        <v>0.33999999985098839</v>
      </c>
      <c r="AC5" s="18">
        <v>6894678</v>
      </c>
      <c r="AD5" s="18">
        <f>+S5*15%</f>
        <v>6894677.7000000002</v>
      </c>
      <c r="AE5" s="18">
        <f>+AD5-AC5</f>
        <v>-0.29999999981373549</v>
      </c>
      <c r="AF5" s="18">
        <v>484000</v>
      </c>
      <c r="AG5" s="18">
        <f>+U5*0.2%</f>
        <v>483837.03399999999</v>
      </c>
      <c r="AH5" s="18">
        <f>+ROUND(AG5,-3)</f>
        <v>484000</v>
      </c>
      <c r="AI5" s="18">
        <f>+AH5-AF5</f>
        <v>0</v>
      </c>
      <c r="AJ5" s="18">
        <v>1209593</v>
      </c>
      <c r="AK5" s="18">
        <f>+U5*0.5%</f>
        <v>1209592.585</v>
      </c>
      <c r="AL5" s="18">
        <f>+AK5-AJ5</f>
        <v>-0.4150000000372529</v>
      </c>
      <c r="AM5" s="18">
        <v>4838370</v>
      </c>
      <c r="AN5" s="18">
        <f>+U5*2%</f>
        <v>4838370.34</v>
      </c>
      <c r="AO5" s="18">
        <f>+AN5-AM5</f>
        <v>0.33999999985098839</v>
      </c>
      <c r="AP5" s="18">
        <v>3144941</v>
      </c>
      <c r="AQ5" s="33">
        <f>+U5*1.3%</f>
        <v>3144940.7210000004</v>
      </c>
      <c r="AR5" s="31">
        <f>+AQ5-AP5</f>
        <v>-0.27899999963119626</v>
      </c>
      <c r="AS5" s="24">
        <v>0</v>
      </c>
      <c r="AT5" s="16" t="s">
        <v>94</v>
      </c>
    </row>
    <row r="6" spans="1:46" x14ac:dyDescent="0.2">
      <c r="A6" s="34">
        <v>5100415502</v>
      </c>
      <c r="B6" s="15">
        <v>4600098014</v>
      </c>
      <c r="C6" s="15">
        <v>1200051954</v>
      </c>
      <c r="D6" s="15">
        <v>9016770201</v>
      </c>
      <c r="E6" s="16" t="s">
        <v>60</v>
      </c>
      <c r="F6" s="16" t="s">
        <v>61</v>
      </c>
      <c r="G6" s="17">
        <v>45050</v>
      </c>
      <c r="H6" s="17">
        <v>45055</v>
      </c>
      <c r="I6" s="17">
        <v>45257</v>
      </c>
      <c r="J6" s="18">
        <v>11586902962</v>
      </c>
      <c r="K6" s="18">
        <v>17380329714</v>
      </c>
      <c r="L6" s="18">
        <v>16998119869</v>
      </c>
      <c r="M6" s="18">
        <v>382209845</v>
      </c>
      <c r="N6" s="35" t="s">
        <v>73</v>
      </c>
      <c r="O6" s="17">
        <v>45197</v>
      </c>
      <c r="P6" s="79">
        <v>110004223</v>
      </c>
      <c r="Q6" s="80" t="s">
        <v>64</v>
      </c>
      <c r="R6" s="81">
        <v>2745117441</v>
      </c>
      <c r="S6" s="81">
        <v>47415665</v>
      </c>
      <c r="T6" s="81">
        <v>2792533106</v>
      </c>
      <c r="U6" s="83">
        <v>249556131</v>
      </c>
      <c r="V6" s="83">
        <v>249556131</v>
      </c>
      <c r="W6" s="21">
        <v>2495561</v>
      </c>
      <c r="X6" s="21">
        <f>+U6*1%</f>
        <v>2495561.31</v>
      </c>
      <c r="Y6" s="21">
        <f>+X6-W6</f>
        <v>0.31000000005587935</v>
      </c>
      <c r="Z6" s="21">
        <v>4991123</v>
      </c>
      <c r="AA6" s="21">
        <f>+U6*2%</f>
        <v>4991122.62</v>
      </c>
      <c r="AB6" s="21">
        <f>+AA6-Z6</f>
        <v>-0.37999999988824129</v>
      </c>
      <c r="AC6" s="21">
        <v>7112350</v>
      </c>
      <c r="AD6" s="21">
        <f>+S6*15%</f>
        <v>7112349.75</v>
      </c>
      <c r="AE6" s="21">
        <f>+AD6-AC6</f>
        <v>-0.25</v>
      </c>
      <c r="AF6" s="21">
        <v>499000</v>
      </c>
      <c r="AG6" s="21">
        <f>+U6*0.2%</f>
        <v>499112.26199999999</v>
      </c>
      <c r="AH6" s="21">
        <f>+ROUND(AG6,-3)</f>
        <v>499000</v>
      </c>
      <c r="AI6" s="21">
        <f>+AH6-AF6</f>
        <v>0</v>
      </c>
      <c r="AJ6" s="21">
        <v>1247781</v>
      </c>
      <c r="AK6" s="21">
        <f>+U6*0.5%</f>
        <v>1247780.655</v>
      </c>
      <c r="AL6" s="21">
        <f>+AK6-AJ6</f>
        <v>-0.34499999997206032</v>
      </c>
      <c r="AM6" s="21">
        <v>4991123</v>
      </c>
      <c r="AN6" s="21">
        <f>+U6*2%</f>
        <v>4991122.62</v>
      </c>
      <c r="AO6" s="21">
        <f>+AN6-AM6</f>
        <v>-0.37999999988824129</v>
      </c>
      <c r="AP6" s="21">
        <v>3244230</v>
      </c>
      <c r="AQ6" s="22">
        <f>+U6*1.3%</f>
        <v>3244229.7030000002</v>
      </c>
      <c r="AR6" s="23">
        <f>+AQ6-AP6</f>
        <v>-0.29699999978765845</v>
      </c>
      <c r="AS6" s="24">
        <v>0</v>
      </c>
      <c r="AT6" s="16" t="s">
        <v>94</v>
      </c>
    </row>
    <row r="7" spans="1:46" x14ac:dyDescent="0.2">
      <c r="A7" s="34">
        <v>5100417787</v>
      </c>
      <c r="B7" s="15">
        <v>4600098014</v>
      </c>
      <c r="C7" s="15">
        <v>1200051954</v>
      </c>
      <c r="D7" s="15">
        <v>9016770201</v>
      </c>
      <c r="E7" s="16" t="s">
        <v>60</v>
      </c>
      <c r="F7" s="16" t="s">
        <v>61</v>
      </c>
      <c r="G7" s="17">
        <v>45050</v>
      </c>
      <c r="H7" s="17">
        <v>45055</v>
      </c>
      <c r="I7" s="17">
        <v>45257</v>
      </c>
      <c r="J7" s="18">
        <v>11586902962</v>
      </c>
      <c r="K7" s="18">
        <v>17380329714</v>
      </c>
      <c r="L7" s="18">
        <v>16998119869</v>
      </c>
      <c r="M7" s="18">
        <v>382209845</v>
      </c>
      <c r="N7" s="36" t="s">
        <v>75</v>
      </c>
      <c r="O7" s="26">
        <v>45233</v>
      </c>
      <c r="P7" s="77">
        <v>110004223</v>
      </c>
      <c r="Q7" s="74" t="s">
        <v>64</v>
      </c>
      <c r="R7" s="75">
        <v>1527088661</v>
      </c>
      <c r="S7" s="75">
        <v>26376985</v>
      </c>
      <c r="T7" s="75">
        <v>1553465646</v>
      </c>
      <c r="U7" s="76">
        <v>138826240</v>
      </c>
      <c r="V7" s="76">
        <v>1527088661</v>
      </c>
      <c r="W7" s="38">
        <v>15270887</v>
      </c>
      <c r="X7" s="38">
        <f>+U7*1%</f>
        <v>1388262.4000000001</v>
      </c>
      <c r="Y7" s="28">
        <f>+X7-W7</f>
        <v>-13882624.6</v>
      </c>
      <c r="Z7" s="38">
        <v>30541773</v>
      </c>
      <c r="AA7" s="38">
        <f>+U7*2%</f>
        <v>2776524.8000000003</v>
      </c>
      <c r="AB7" s="28">
        <f>+AA7-Z7</f>
        <v>-27765248.199999999</v>
      </c>
      <c r="AC7" s="38">
        <v>3956548</v>
      </c>
      <c r="AD7" s="38">
        <f>+S7*15%</f>
        <v>3956547.75</v>
      </c>
      <c r="AE7" s="38">
        <f>+AD7-AC7</f>
        <v>-0.25</v>
      </c>
      <c r="AF7" s="38">
        <v>3054000</v>
      </c>
      <c r="AG7" s="28">
        <f>+U7*0.2%</f>
        <v>277652.47999999998</v>
      </c>
      <c r="AH7" s="18">
        <f>+ROUND(AG7,-3)</f>
        <v>278000</v>
      </c>
      <c r="AI7" s="28">
        <f>+AH7-AF7</f>
        <v>-2776000</v>
      </c>
      <c r="AJ7" s="38">
        <v>7635443</v>
      </c>
      <c r="AK7" s="38">
        <f>+U7*0.5%</f>
        <v>694131.20000000007</v>
      </c>
      <c r="AL7" s="28">
        <f>+AK7-AJ7</f>
        <v>-6941311.7999999998</v>
      </c>
      <c r="AM7" s="38">
        <v>30541773</v>
      </c>
      <c r="AN7" s="38">
        <f>+U7*2%</f>
        <v>2776524.8000000003</v>
      </c>
      <c r="AO7" s="28">
        <f>+AN7-AM7</f>
        <v>-27765248.199999999</v>
      </c>
      <c r="AP7" s="38">
        <v>19852153</v>
      </c>
      <c r="AQ7" s="39">
        <f>+U7*1.3%</f>
        <v>1804741.12</v>
      </c>
      <c r="AR7" s="40">
        <f>+AQ7-AP7</f>
        <v>-18047411.879999999</v>
      </c>
      <c r="AS7" s="31">
        <f>+Y7+AB7+AG7+AI7+AO7+AR7</f>
        <v>-89958880.399999991</v>
      </c>
      <c r="AT7" s="41" t="s">
        <v>96</v>
      </c>
    </row>
    <row r="8" spans="1:46" x14ac:dyDescent="0.2">
      <c r="A8" s="34">
        <v>5100417791</v>
      </c>
      <c r="B8" s="15">
        <v>4600098014</v>
      </c>
      <c r="C8" s="15">
        <v>1200051954</v>
      </c>
      <c r="D8" s="15">
        <v>9016770201</v>
      </c>
      <c r="E8" s="16" t="s">
        <v>60</v>
      </c>
      <c r="F8" s="16" t="s">
        <v>61</v>
      </c>
      <c r="G8" s="17">
        <v>45050</v>
      </c>
      <c r="H8" s="17">
        <v>45055</v>
      </c>
      <c r="I8" s="17">
        <v>45257</v>
      </c>
      <c r="J8" s="18">
        <v>11586902962</v>
      </c>
      <c r="K8" s="18">
        <v>17380329714</v>
      </c>
      <c r="L8" s="18">
        <v>16998119869</v>
      </c>
      <c r="M8" s="18">
        <v>382209845</v>
      </c>
      <c r="N8" s="36" t="s">
        <v>77</v>
      </c>
      <c r="O8" s="26">
        <v>45233</v>
      </c>
      <c r="P8" s="77">
        <v>110000123</v>
      </c>
      <c r="Q8" s="74" t="s">
        <v>64</v>
      </c>
      <c r="R8" s="75">
        <v>1017179981</v>
      </c>
      <c r="S8" s="75">
        <v>17569473</v>
      </c>
      <c r="T8" s="75">
        <v>1034749454</v>
      </c>
      <c r="U8" s="76">
        <v>92470909</v>
      </c>
      <c r="V8" s="76">
        <v>1017179981</v>
      </c>
      <c r="W8" s="38">
        <v>10171800</v>
      </c>
      <c r="X8" s="38">
        <f>+U8*1%</f>
        <v>924709.09</v>
      </c>
      <c r="Y8" s="28">
        <f>+X8-W8</f>
        <v>-9247090.9100000001</v>
      </c>
      <c r="Z8" s="38">
        <v>20343600</v>
      </c>
      <c r="AA8" s="38">
        <f>+U8*2%</f>
        <v>1849418.18</v>
      </c>
      <c r="AB8" s="28">
        <f>+AA8-Z8</f>
        <v>-18494181.82</v>
      </c>
      <c r="AC8" s="38">
        <v>2635421</v>
      </c>
      <c r="AD8" s="38">
        <f>+S8*15%</f>
        <v>2635420.9499999997</v>
      </c>
      <c r="AE8" s="38">
        <f>+AD8-AC8</f>
        <v>-5.0000000279396772E-2</v>
      </c>
      <c r="AF8" s="38">
        <v>2034000</v>
      </c>
      <c r="AG8" s="28">
        <f>+U8*0.2%</f>
        <v>184941.818</v>
      </c>
      <c r="AH8" s="18">
        <f>+ROUND(AG8,-3)</f>
        <v>185000</v>
      </c>
      <c r="AI8" s="28">
        <f>+AH8-AF8</f>
        <v>-1849000</v>
      </c>
      <c r="AJ8" s="38">
        <v>5085900</v>
      </c>
      <c r="AK8" s="38">
        <f>+U8*0.5%</f>
        <v>462354.54499999998</v>
      </c>
      <c r="AL8" s="28">
        <f>+AK8-AJ8</f>
        <v>-4623545.4550000001</v>
      </c>
      <c r="AM8" s="38">
        <v>20343600</v>
      </c>
      <c r="AN8" s="38">
        <f>+U8*2%</f>
        <v>1849418.18</v>
      </c>
      <c r="AO8" s="28">
        <f>+AN8-AM8</f>
        <v>-18494181.82</v>
      </c>
      <c r="AP8" s="38">
        <v>13223340</v>
      </c>
      <c r="AQ8" s="39">
        <f>+U8*1.3%</f>
        <v>1202121.817</v>
      </c>
      <c r="AR8" s="40">
        <f>+AQ8-AP8</f>
        <v>-12021218.183</v>
      </c>
      <c r="AS8" s="31">
        <f>+Y8+AB8+AG8+AI8+AO8+AR8</f>
        <v>-59920730.914999999</v>
      </c>
      <c r="AT8" s="41"/>
    </row>
    <row r="9" spans="1:46" x14ac:dyDescent="0.2">
      <c r="A9" s="15">
        <v>5100419216</v>
      </c>
      <c r="B9" s="15">
        <v>4600098014</v>
      </c>
      <c r="C9" s="15">
        <v>1200051954</v>
      </c>
      <c r="D9" s="15">
        <v>9016770201</v>
      </c>
      <c r="E9" s="16" t="s">
        <v>60</v>
      </c>
      <c r="F9" s="16" t="s">
        <v>61</v>
      </c>
      <c r="G9" s="17">
        <v>45050</v>
      </c>
      <c r="H9" s="17">
        <v>45055</v>
      </c>
      <c r="I9" s="17">
        <v>45257</v>
      </c>
      <c r="J9" s="18">
        <v>11586902962</v>
      </c>
      <c r="K9" s="18">
        <v>17380329714</v>
      </c>
      <c r="L9" s="18">
        <v>16998119869</v>
      </c>
      <c r="M9" s="18">
        <v>382209845</v>
      </c>
      <c r="N9" s="71" t="s">
        <v>79</v>
      </c>
      <c r="O9" s="17">
        <v>45252</v>
      </c>
      <c r="P9" s="79">
        <v>110004223</v>
      </c>
      <c r="Q9" s="80" t="s">
        <v>64</v>
      </c>
      <c r="R9" s="81">
        <v>2122781785</v>
      </c>
      <c r="S9" s="81">
        <v>26388202</v>
      </c>
      <c r="T9" s="81">
        <v>2149169987</v>
      </c>
      <c r="U9" s="76">
        <v>176789140</v>
      </c>
      <c r="V9" s="82">
        <v>205454978.29999995</v>
      </c>
      <c r="W9" s="21">
        <v>1767891</v>
      </c>
      <c r="X9" s="21">
        <f>+U9*1%</f>
        <v>1767891.4000000001</v>
      </c>
      <c r="Y9" s="21">
        <f>+X9-W9</f>
        <v>0.40000000013969839</v>
      </c>
      <c r="Z9" s="21">
        <v>3535783</v>
      </c>
      <c r="AA9" s="21">
        <f t="shared" ref="AA9:AA10" si="0">+U9*2%</f>
        <v>3535782.8000000003</v>
      </c>
      <c r="AB9" s="21">
        <f t="shared" ref="AB9:AB10" si="1">+AA9-Z9</f>
        <v>-0.19999999972060323</v>
      </c>
      <c r="AC9" s="21">
        <v>5038491</v>
      </c>
      <c r="AD9" s="21">
        <f t="shared" ref="AD9:AD10" si="2">+S9*15%</f>
        <v>3958230.3</v>
      </c>
      <c r="AE9" s="21">
        <f t="shared" ref="AE9:AE12" si="3">+AD9-AC9</f>
        <v>-1080260.7000000002</v>
      </c>
      <c r="AF9" s="21">
        <v>354000</v>
      </c>
      <c r="AG9" s="21">
        <f t="shared" ref="AG9:AG10" si="4">+U9*0.2%</f>
        <v>353578.28</v>
      </c>
      <c r="AH9" s="21">
        <f t="shared" ref="AH9:AH10" si="5">+ROUND(AG9,-3)</f>
        <v>354000</v>
      </c>
      <c r="AI9" s="21">
        <f t="shared" ref="AI9:AI10" si="6">+AH9-AF9</f>
        <v>0</v>
      </c>
      <c r="AJ9" s="21">
        <v>883946</v>
      </c>
      <c r="AK9" s="21">
        <f t="shared" ref="AK9:AK10" si="7">+U9*0.5%</f>
        <v>883945.70000000007</v>
      </c>
      <c r="AL9" s="21">
        <f t="shared" ref="AL9:AL10" si="8">+AK9-AJ9</f>
        <v>-0.29999999993015081</v>
      </c>
      <c r="AM9" s="21">
        <v>3535783</v>
      </c>
      <c r="AN9" s="21">
        <f t="shared" ref="AN9:AN10" si="9">+U9*2%</f>
        <v>3535782.8000000003</v>
      </c>
      <c r="AO9" s="21">
        <f t="shared" ref="AO9:AO10" si="10">+AN9-AM9</f>
        <v>-0.19999999972060323</v>
      </c>
      <c r="AP9" s="21">
        <v>2298259</v>
      </c>
      <c r="AQ9" s="22">
        <f t="shared" ref="AQ9:AQ10" si="11">+U9*1.3%</f>
        <v>2298258.8200000003</v>
      </c>
      <c r="AR9" s="23">
        <f t="shared" ref="AR9:AR10" si="12">+AQ9-AP9</f>
        <v>-0.17999999970197678</v>
      </c>
      <c r="AS9" s="31">
        <f>+AE9</f>
        <v>-1080260.7000000002</v>
      </c>
      <c r="AT9" s="43" t="s">
        <v>94</v>
      </c>
    </row>
    <row r="10" spans="1:46" x14ac:dyDescent="0.2">
      <c r="A10" s="15">
        <v>5100419218</v>
      </c>
      <c r="B10" s="15">
        <v>4600098014</v>
      </c>
      <c r="C10" s="15">
        <v>1200051954</v>
      </c>
      <c r="D10" s="15">
        <v>9016770201</v>
      </c>
      <c r="E10" s="16" t="s">
        <v>60</v>
      </c>
      <c r="F10" s="16" t="s">
        <v>61</v>
      </c>
      <c r="G10" s="17">
        <v>45050</v>
      </c>
      <c r="H10" s="17">
        <v>45055</v>
      </c>
      <c r="I10" s="17">
        <v>45257</v>
      </c>
      <c r="J10" s="18">
        <v>11586902962</v>
      </c>
      <c r="K10" s="18">
        <v>17380329714</v>
      </c>
      <c r="L10" s="18">
        <v>16998119869</v>
      </c>
      <c r="M10" s="18">
        <v>382209845</v>
      </c>
      <c r="N10" s="42" t="s">
        <v>81</v>
      </c>
      <c r="O10" s="17">
        <v>45252</v>
      </c>
      <c r="P10" s="79">
        <v>110000123</v>
      </c>
      <c r="Q10" s="80" t="s">
        <v>64</v>
      </c>
      <c r="R10" s="81">
        <v>137222976</v>
      </c>
      <c r="S10" s="81">
        <v>12648244</v>
      </c>
      <c r="T10" s="81">
        <v>149871220</v>
      </c>
      <c r="U10" s="76">
        <v>28665838</v>
      </c>
      <c r="V10" s="82"/>
      <c r="W10" s="21">
        <v>286658</v>
      </c>
      <c r="X10" s="21">
        <f>+U10*1%</f>
        <v>286658.38</v>
      </c>
      <c r="Y10" s="21">
        <f>+X10-W10</f>
        <v>0.38000000000465661</v>
      </c>
      <c r="Z10" s="21">
        <v>573317</v>
      </c>
      <c r="AA10" s="21">
        <f t="shared" si="0"/>
        <v>573316.76</v>
      </c>
      <c r="AB10" s="21">
        <f t="shared" si="1"/>
        <v>-0.23999999999068677</v>
      </c>
      <c r="AC10" s="21">
        <v>816976</v>
      </c>
      <c r="AD10" s="21">
        <f t="shared" si="2"/>
        <v>1897236.5999999999</v>
      </c>
      <c r="AE10" s="21">
        <f t="shared" si="3"/>
        <v>1080260.5999999999</v>
      </c>
      <c r="AF10" s="21">
        <v>57000</v>
      </c>
      <c r="AG10" s="21">
        <f t="shared" si="4"/>
        <v>57331.675999999999</v>
      </c>
      <c r="AH10" s="21">
        <f t="shared" si="5"/>
        <v>57000</v>
      </c>
      <c r="AI10" s="21">
        <f t="shared" si="6"/>
        <v>0</v>
      </c>
      <c r="AJ10" s="21">
        <v>143329</v>
      </c>
      <c r="AK10" s="21">
        <f t="shared" si="7"/>
        <v>143329.19</v>
      </c>
      <c r="AL10" s="21">
        <f t="shared" si="8"/>
        <v>0.19000000000232831</v>
      </c>
      <c r="AM10" s="21">
        <v>573317</v>
      </c>
      <c r="AN10" s="21">
        <f t="shared" si="9"/>
        <v>573316.76</v>
      </c>
      <c r="AO10" s="21">
        <f t="shared" si="10"/>
        <v>-0.23999999999068677</v>
      </c>
      <c r="AP10" s="21">
        <v>372656</v>
      </c>
      <c r="AQ10" s="22">
        <f t="shared" si="11"/>
        <v>372655.89400000003</v>
      </c>
      <c r="AR10" s="23">
        <f t="shared" si="12"/>
        <v>-0.10599999997066334</v>
      </c>
      <c r="AS10" s="31">
        <f>+AE10</f>
        <v>1080260.5999999999</v>
      </c>
      <c r="AT10" s="43"/>
    </row>
    <row r="11" spans="1:46" x14ac:dyDescent="0.2">
      <c r="A11" s="15">
        <v>5100424306</v>
      </c>
      <c r="B11" s="15">
        <v>4600098014</v>
      </c>
      <c r="C11" s="15">
        <v>1200051954</v>
      </c>
      <c r="D11" s="15">
        <v>9016770201</v>
      </c>
      <c r="E11" s="16" t="s">
        <v>60</v>
      </c>
      <c r="F11" s="16" t="s">
        <v>61</v>
      </c>
      <c r="G11" s="17">
        <v>45050</v>
      </c>
      <c r="H11" s="17">
        <v>45055</v>
      </c>
      <c r="I11" s="17">
        <v>45257</v>
      </c>
      <c r="J11" s="18">
        <v>11586902962</v>
      </c>
      <c r="K11" s="18">
        <v>17380329714</v>
      </c>
      <c r="L11" s="18">
        <v>16998119869</v>
      </c>
      <c r="M11" s="18">
        <v>382209845</v>
      </c>
      <c r="N11" s="44" t="s">
        <v>83</v>
      </c>
      <c r="O11" s="17">
        <v>45288</v>
      </c>
      <c r="P11" s="79">
        <v>110004223</v>
      </c>
      <c r="Q11" s="80" t="s">
        <v>64</v>
      </c>
      <c r="R11" s="81">
        <v>127953789</v>
      </c>
      <c r="S11" s="81">
        <v>0</v>
      </c>
      <c r="T11" s="81">
        <v>127953789</v>
      </c>
      <c r="U11" s="76">
        <v>40595008</v>
      </c>
      <c r="V11" s="76">
        <v>12795379</v>
      </c>
      <c r="W11" s="18">
        <v>127954</v>
      </c>
      <c r="X11" s="18">
        <f>+U11*1%</f>
        <v>405950.08</v>
      </c>
      <c r="Y11" s="18">
        <f>+X11-W11</f>
        <v>277996.08</v>
      </c>
      <c r="Z11" s="18">
        <v>255908</v>
      </c>
      <c r="AA11" s="18">
        <f>+U11*2%</f>
        <v>811900.16</v>
      </c>
      <c r="AB11" s="18">
        <f>+AA11-Z11</f>
        <v>555992.16</v>
      </c>
      <c r="AC11" s="18">
        <v>364668</v>
      </c>
      <c r="AD11" s="18">
        <f>+S11*155</f>
        <v>0</v>
      </c>
      <c r="AE11" s="21">
        <f t="shared" si="3"/>
        <v>-364668</v>
      </c>
      <c r="AF11" s="18">
        <v>26000</v>
      </c>
      <c r="AG11" s="18">
        <f>+U11*0.2%</f>
        <v>81190.016000000003</v>
      </c>
      <c r="AH11" s="18">
        <f>+ROUND(AG11,-3)</f>
        <v>81000</v>
      </c>
      <c r="AI11" s="18">
        <f>+AH11-AF11</f>
        <v>55000</v>
      </c>
      <c r="AJ11" s="18">
        <v>63977</v>
      </c>
      <c r="AK11" s="18">
        <f>+U11*0.5%</f>
        <v>202975.04</v>
      </c>
      <c r="AL11" s="18">
        <f>+AK11-AJ11</f>
        <v>138998.04</v>
      </c>
      <c r="AM11" s="18">
        <v>255908</v>
      </c>
      <c r="AN11" s="18">
        <f>+U11*2%</f>
        <v>811900.16</v>
      </c>
      <c r="AO11" s="18">
        <f>+AN11-AM11</f>
        <v>555992.16</v>
      </c>
      <c r="AP11" s="18">
        <v>166340</v>
      </c>
      <c r="AQ11" s="33">
        <f>+U11*1.3%</f>
        <v>527735.10400000005</v>
      </c>
      <c r="AR11" s="31">
        <f>+AQ11-AP11</f>
        <v>361395.10400000005</v>
      </c>
      <c r="AS11" s="31">
        <f>+Y11+AB11+AE11+AI11+AL11+AO11+AR11</f>
        <v>1580705.544</v>
      </c>
      <c r="AT11" s="45" t="s">
        <v>97</v>
      </c>
    </row>
    <row r="12" spans="1:46" x14ac:dyDescent="0.2">
      <c r="A12" s="15">
        <v>5100424307</v>
      </c>
      <c r="B12" s="15">
        <v>4600098014</v>
      </c>
      <c r="C12" s="15">
        <v>1200051954</v>
      </c>
      <c r="D12" s="15">
        <v>9016770201</v>
      </c>
      <c r="E12" s="16" t="s">
        <v>60</v>
      </c>
      <c r="F12" s="16" t="s">
        <v>61</v>
      </c>
      <c r="G12" s="17">
        <v>45050</v>
      </c>
      <c r="H12" s="17">
        <v>45055</v>
      </c>
      <c r="I12" s="17">
        <v>45257</v>
      </c>
      <c r="J12" s="18">
        <v>11586902962</v>
      </c>
      <c r="K12" s="18">
        <v>17380329714</v>
      </c>
      <c r="L12" s="18">
        <v>16998119869</v>
      </c>
      <c r="M12" s="18">
        <v>382209845</v>
      </c>
      <c r="N12" s="44" t="s">
        <v>85</v>
      </c>
      <c r="O12" s="17">
        <v>45288</v>
      </c>
      <c r="P12" s="79">
        <v>110000123</v>
      </c>
      <c r="Q12" s="80" t="s">
        <v>64</v>
      </c>
      <c r="R12" s="81">
        <v>1914198912</v>
      </c>
      <c r="S12" s="81">
        <v>35273547</v>
      </c>
      <c r="T12" s="81">
        <v>1949472459</v>
      </c>
      <c r="U12" s="76">
        <v>145055238</v>
      </c>
      <c r="V12" s="76">
        <v>34255309</v>
      </c>
      <c r="W12" s="18">
        <v>1728549</v>
      </c>
      <c r="X12" s="18">
        <f>+U12*1%</f>
        <v>1450552.3800000001</v>
      </c>
      <c r="Y12" s="18">
        <f>+X12-W12</f>
        <v>-277996.61999999988</v>
      </c>
      <c r="Z12" s="18">
        <v>3457097</v>
      </c>
      <c r="AA12" s="18">
        <f>+U12*2%</f>
        <v>2901104.7600000002</v>
      </c>
      <c r="AB12" s="18">
        <f>+AA12-Z12</f>
        <v>-555992.23999999976</v>
      </c>
      <c r="AC12" s="18">
        <v>4926363</v>
      </c>
      <c r="AD12" s="18">
        <f>+S12*15%</f>
        <v>5291032.05</v>
      </c>
      <c r="AE12" s="21">
        <f t="shared" si="3"/>
        <v>364669.04999999981</v>
      </c>
      <c r="AF12" s="18">
        <v>346000</v>
      </c>
      <c r="AG12" s="18">
        <f>+U12*0.2%</f>
        <v>290110.47600000002</v>
      </c>
      <c r="AH12" s="18">
        <f>+ROUND(AG12,-3)</f>
        <v>290000</v>
      </c>
      <c r="AI12" s="18">
        <f>+AH12-AF12</f>
        <v>-56000</v>
      </c>
      <c r="AJ12" s="18">
        <v>864275</v>
      </c>
      <c r="AK12" s="18">
        <f>+U12*0.5%</f>
        <v>725276.19000000006</v>
      </c>
      <c r="AL12" s="18">
        <f>+AK12-AJ12</f>
        <v>-138998.80999999994</v>
      </c>
      <c r="AM12" s="18">
        <v>3457097</v>
      </c>
      <c r="AN12" s="18">
        <f>+U12*2%</f>
        <v>2901104.7600000002</v>
      </c>
      <c r="AO12" s="18">
        <f>+AN12-AM12</f>
        <v>-555992.23999999976</v>
      </c>
      <c r="AP12" s="18">
        <v>2247113</v>
      </c>
      <c r="AQ12" s="33">
        <f>+U12*1.3%</f>
        <v>1885718.0940000003</v>
      </c>
      <c r="AR12" s="31">
        <f>+AQ12-AP12</f>
        <v>-361394.90599999973</v>
      </c>
      <c r="AS12" s="31">
        <f>+Y12+AB12+AE12+AI12+AL12+AO12+AR12</f>
        <v>-1581705.7659999991</v>
      </c>
      <c r="AT12" s="24"/>
    </row>
    <row r="13" spans="1:46" x14ac:dyDescent="0.2">
      <c r="AK13" s="4"/>
    </row>
    <row r="14" spans="1:46" x14ac:dyDescent="0.2">
      <c r="S14" s="6">
        <f>+S12*15%</f>
        <v>5291032.05</v>
      </c>
      <c r="X14" s="5"/>
    </row>
    <row r="15" spans="1:46" x14ac:dyDescent="0.2">
      <c r="S15" s="5"/>
      <c r="U15" s="6"/>
      <c r="V15" s="5"/>
      <c r="W15" s="6"/>
    </row>
    <row r="16" spans="1:46" x14ac:dyDescent="0.2">
      <c r="S16" s="5"/>
      <c r="V16" s="5"/>
    </row>
    <row r="17" spans="19:22" x14ac:dyDescent="0.2">
      <c r="S17" s="7"/>
      <c r="V17" s="5"/>
    </row>
  </sheetData>
  <mergeCells count="4">
    <mergeCell ref="V9:V10"/>
    <mergeCell ref="V4:V5"/>
    <mergeCell ref="AT9:AT10"/>
    <mergeCell ref="AT7:AT8"/>
  </mergeCells>
  <pageMargins left="0.75" right="0.75" top="1" bottom="1" header="0.5" footer="0.5"/>
  <pageSetup paperSize="9" orientation="portrait" r:id="rId1"/>
  <ignoredErrors>
    <ignoredError sqref="AD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opLeftCell="H1" workbookViewId="0">
      <selection activeCell="L29" sqref="L29"/>
    </sheetView>
  </sheetViews>
  <sheetFormatPr baseColWidth="10" defaultRowHeight="12.75" x14ac:dyDescent="0.2"/>
  <cols>
    <col min="1" max="1" width="10.85546875" customWidth="1"/>
    <col min="2" max="2" width="8.140625" customWidth="1"/>
    <col min="3" max="3" width="9.7109375" customWidth="1"/>
    <col min="4" max="4" width="11.42578125" customWidth="1"/>
    <col min="5" max="5" width="12.5703125" customWidth="1"/>
    <col min="6" max="6" width="10.7109375" customWidth="1"/>
    <col min="7" max="7" width="12.5703125" customWidth="1"/>
    <col min="8" max="8" width="12.85546875" customWidth="1"/>
    <col min="9" max="9" width="13.7109375" customWidth="1"/>
    <col min="10" max="10" width="11" customWidth="1"/>
    <col min="11" max="11" width="8.85546875" customWidth="1"/>
    <col min="12" max="12" width="11" customWidth="1"/>
    <col min="13" max="13" width="11.140625" customWidth="1"/>
    <col min="14" max="14" width="11" customWidth="1"/>
    <col min="15" max="16" width="11.85546875" customWidth="1"/>
    <col min="17" max="17" width="10.7109375" customWidth="1"/>
    <col min="18" max="18" width="10.85546875" customWidth="1"/>
    <col min="19" max="19" width="9.85546875" customWidth="1"/>
    <col min="20" max="20" width="9.28515625" customWidth="1"/>
    <col min="21" max="21" width="9.85546875" customWidth="1"/>
    <col min="22" max="22" width="10.42578125" customWidth="1"/>
    <col min="23" max="23" width="10" customWidth="1"/>
    <col min="24" max="24" width="10.42578125" customWidth="1"/>
    <col min="25" max="25" width="12.42578125" customWidth="1"/>
    <col min="26" max="26" width="10.7109375" customWidth="1"/>
    <col min="27" max="27" width="11.42578125" customWidth="1"/>
    <col min="28" max="28" width="11.28515625" customWidth="1"/>
    <col min="29" max="29" width="10.140625" customWidth="1"/>
    <col min="30" max="30" width="10.7109375" customWidth="1"/>
    <col min="32" max="32" width="14.5703125" customWidth="1"/>
  </cols>
  <sheetData>
    <row r="1" spans="1:32" ht="13.5" thickBot="1" x14ac:dyDescent="0.25"/>
    <row r="2" spans="1:32" ht="64.5" thickBot="1" x14ac:dyDescent="0.25">
      <c r="A2" s="47" t="s">
        <v>5</v>
      </c>
      <c r="B2" s="48" t="s">
        <v>18</v>
      </c>
      <c r="C2" s="48" t="s">
        <v>19</v>
      </c>
      <c r="D2" s="48" t="s">
        <v>20</v>
      </c>
      <c r="E2" s="48" t="s">
        <v>22</v>
      </c>
      <c r="F2" s="48" t="s">
        <v>23</v>
      </c>
      <c r="G2" s="48" t="s">
        <v>24</v>
      </c>
      <c r="H2" s="49" t="s">
        <v>91</v>
      </c>
      <c r="I2" s="48" t="s">
        <v>92</v>
      </c>
      <c r="J2" s="48" t="s">
        <v>25</v>
      </c>
      <c r="K2" s="48" t="s">
        <v>86</v>
      </c>
      <c r="L2" s="50" t="s">
        <v>88</v>
      </c>
      <c r="M2" s="48" t="s">
        <v>31</v>
      </c>
      <c r="N2" s="48" t="s">
        <v>86</v>
      </c>
      <c r="O2" s="48" t="s">
        <v>87</v>
      </c>
      <c r="P2" s="51" t="s">
        <v>43</v>
      </c>
      <c r="Q2" s="48" t="s">
        <v>86</v>
      </c>
      <c r="R2" s="48" t="s">
        <v>87</v>
      </c>
      <c r="S2" s="48" t="s">
        <v>47</v>
      </c>
      <c r="T2" s="48" t="s">
        <v>86</v>
      </c>
      <c r="U2" s="48" t="s">
        <v>87</v>
      </c>
      <c r="V2" s="48" t="s">
        <v>49</v>
      </c>
      <c r="W2" s="48" t="s">
        <v>86</v>
      </c>
      <c r="X2" s="48" t="s">
        <v>87</v>
      </c>
      <c r="Y2" s="48" t="s">
        <v>50</v>
      </c>
      <c r="Z2" s="48" t="s">
        <v>86</v>
      </c>
      <c r="AA2" s="48" t="s">
        <v>87</v>
      </c>
      <c r="AB2" s="48" t="s">
        <v>54</v>
      </c>
      <c r="AC2" s="48" t="s">
        <v>86</v>
      </c>
      <c r="AD2" s="52" t="s">
        <v>87</v>
      </c>
      <c r="AE2" s="70" t="s">
        <v>90</v>
      </c>
      <c r="AF2" s="69" t="s">
        <v>93</v>
      </c>
    </row>
    <row r="3" spans="1:32" x14ac:dyDescent="0.2">
      <c r="A3" s="53">
        <v>5100412331</v>
      </c>
      <c r="B3" s="25" t="s">
        <v>66</v>
      </c>
      <c r="C3" s="26">
        <v>45142</v>
      </c>
      <c r="D3" s="34">
        <v>110004223</v>
      </c>
      <c r="E3" s="21">
        <v>2614663333</v>
      </c>
      <c r="F3" s="21">
        <v>45162367</v>
      </c>
      <c r="G3" s="21">
        <v>2659825700</v>
      </c>
      <c r="H3" s="20">
        <v>237696667</v>
      </c>
      <c r="I3" s="20">
        <v>237696667</v>
      </c>
      <c r="J3" s="27">
        <v>2376967</v>
      </c>
      <c r="K3" s="27">
        <f>+H3*1%</f>
        <v>2376966.67</v>
      </c>
      <c r="L3" s="27">
        <f>+K3-J3</f>
        <v>-0.33000000007450581</v>
      </c>
      <c r="M3" s="27">
        <v>4753933</v>
      </c>
      <c r="N3" s="27">
        <f>+H3*2%</f>
        <v>4753933.34</v>
      </c>
      <c r="O3" s="27">
        <f>+N3-M3</f>
        <v>0.33999999985098839</v>
      </c>
      <c r="P3" s="28">
        <v>35654500</v>
      </c>
      <c r="Q3" s="28">
        <f>+F3*15%</f>
        <v>6774355.0499999998</v>
      </c>
      <c r="R3" s="28">
        <f>+Q3-P3</f>
        <v>-28880144.949999999</v>
      </c>
      <c r="S3" s="21">
        <v>90000</v>
      </c>
      <c r="T3" s="21">
        <v>475000</v>
      </c>
      <c r="U3" s="29">
        <f>+T3-S3</f>
        <v>385000</v>
      </c>
      <c r="V3" s="27">
        <v>1188483</v>
      </c>
      <c r="W3" s="27">
        <f>+H3*0.5%</f>
        <v>1188483.335</v>
      </c>
      <c r="X3" s="27">
        <f>+W3-V3</f>
        <v>0.3349999999627471</v>
      </c>
      <c r="Y3" s="27">
        <v>4753933</v>
      </c>
      <c r="Z3" s="27">
        <f>+H3*2%</f>
        <v>4753933.34</v>
      </c>
      <c r="AA3" s="27">
        <f>+Z3-Y3</f>
        <v>0.33999999985098839</v>
      </c>
      <c r="AB3" s="27">
        <v>3090057</v>
      </c>
      <c r="AC3" s="30">
        <f>+H3*1.3%</f>
        <v>3090056.6710000001</v>
      </c>
      <c r="AD3" s="54">
        <f>+AC3-AB3</f>
        <v>-0.32899999991059303</v>
      </c>
      <c r="AE3" s="67">
        <f>+R3+U3</f>
        <v>-28495144.949999999</v>
      </c>
      <c r="AF3" s="68" t="s">
        <v>95</v>
      </c>
    </row>
    <row r="4" spans="1:32" x14ac:dyDescent="0.2">
      <c r="A4" s="55">
        <v>5100417787</v>
      </c>
      <c r="B4" s="36" t="s">
        <v>75</v>
      </c>
      <c r="C4" s="73">
        <v>45233</v>
      </c>
      <c r="D4" s="77">
        <v>110004223</v>
      </c>
      <c r="E4" s="75">
        <v>1527088661</v>
      </c>
      <c r="F4" s="75">
        <v>26376985</v>
      </c>
      <c r="G4" s="75">
        <v>1553465646</v>
      </c>
      <c r="H4" s="76">
        <v>138826240</v>
      </c>
      <c r="I4" s="37">
        <v>1527088661</v>
      </c>
      <c r="J4" s="38">
        <v>15270887</v>
      </c>
      <c r="K4" s="38">
        <f>+H4*1%</f>
        <v>1388262.4000000001</v>
      </c>
      <c r="L4" s="28">
        <f>+K4-J4</f>
        <v>-13882624.6</v>
      </c>
      <c r="M4" s="38">
        <v>30541773</v>
      </c>
      <c r="N4" s="38">
        <f>+H4*2%</f>
        <v>2776524.8000000003</v>
      </c>
      <c r="O4" s="28">
        <f>+N4-M4</f>
        <v>-27765248.199999999</v>
      </c>
      <c r="P4" s="38">
        <v>3956548</v>
      </c>
      <c r="Q4" s="38">
        <f>+F4*15%</f>
        <v>3956547.75</v>
      </c>
      <c r="R4" s="38">
        <f>+Q4-P4</f>
        <v>-0.25</v>
      </c>
      <c r="S4" s="38">
        <v>3054000</v>
      </c>
      <c r="T4" s="28">
        <v>278000</v>
      </c>
      <c r="U4" s="28">
        <f t="shared" ref="U4:U5" si="0">+T4-S4</f>
        <v>-2776000</v>
      </c>
      <c r="V4" s="38">
        <v>7635443</v>
      </c>
      <c r="W4" s="38">
        <f>+H4*0.5%</f>
        <v>694131.20000000007</v>
      </c>
      <c r="X4" s="28">
        <f>+W4-V4</f>
        <v>-6941311.7999999998</v>
      </c>
      <c r="Y4" s="38">
        <v>30541773</v>
      </c>
      <c r="Z4" s="38">
        <f>+H4*2%</f>
        <v>2776524.8000000003</v>
      </c>
      <c r="AA4" s="28">
        <f>+Z4-Y4</f>
        <v>-27765248.199999999</v>
      </c>
      <c r="AB4" s="38">
        <v>19852153</v>
      </c>
      <c r="AC4" s="39">
        <f>+H4*1.3%</f>
        <v>1804741.12</v>
      </c>
      <c r="AD4" s="56">
        <f>+AC4-AB4</f>
        <v>-18047411.879999999</v>
      </c>
      <c r="AE4" s="46">
        <f>+L4+O4+T4+U4+AA4+AD4</f>
        <v>-89958532.879999995</v>
      </c>
      <c r="AF4" s="41" t="s">
        <v>96</v>
      </c>
    </row>
    <row r="5" spans="1:32" ht="13.5" thickBot="1" x14ac:dyDescent="0.25">
      <c r="A5" s="57">
        <v>5100417791</v>
      </c>
      <c r="B5" s="58" t="s">
        <v>77</v>
      </c>
      <c r="C5" s="59">
        <v>45233</v>
      </c>
      <c r="D5" s="78">
        <v>110000123</v>
      </c>
      <c r="E5" s="60">
        <v>1017179981</v>
      </c>
      <c r="F5" s="60">
        <v>17569473</v>
      </c>
      <c r="G5" s="60">
        <v>1034749454</v>
      </c>
      <c r="H5" s="61">
        <v>92470909</v>
      </c>
      <c r="I5" s="62">
        <v>1017179981</v>
      </c>
      <c r="J5" s="63">
        <v>10171800</v>
      </c>
      <c r="K5" s="63">
        <f>+H5*1%</f>
        <v>924709.09</v>
      </c>
      <c r="L5" s="64">
        <f>+K5-J5</f>
        <v>-9247090.9100000001</v>
      </c>
      <c r="M5" s="63">
        <v>20343600</v>
      </c>
      <c r="N5" s="63">
        <f>+H5*2%</f>
        <v>1849418.18</v>
      </c>
      <c r="O5" s="64">
        <f>+N5-M5</f>
        <v>-18494181.82</v>
      </c>
      <c r="P5" s="63">
        <v>2635421</v>
      </c>
      <c r="Q5" s="63">
        <f>+F5*15%</f>
        <v>2635420.9499999997</v>
      </c>
      <c r="R5" s="63">
        <f>+Q5-P5</f>
        <v>-5.0000000279396772E-2</v>
      </c>
      <c r="S5" s="63">
        <v>2034000</v>
      </c>
      <c r="T5" s="64">
        <v>185000</v>
      </c>
      <c r="U5" s="64">
        <f t="shared" si="0"/>
        <v>-1849000</v>
      </c>
      <c r="V5" s="63">
        <v>5085900</v>
      </c>
      <c r="W5" s="63">
        <f>+H5*0.5%</f>
        <v>462354.54499999998</v>
      </c>
      <c r="X5" s="64">
        <f>+W5-V5</f>
        <v>-4623545.4550000001</v>
      </c>
      <c r="Y5" s="63">
        <v>20343600</v>
      </c>
      <c r="Z5" s="63">
        <f>+H5*2%</f>
        <v>1849418.18</v>
      </c>
      <c r="AA5" s="64">
        <f>+Z5-Y5</f>
        <v>-18494181.82</v>
      </c>
      <c r="AB5" s="63">
        <v>13223340</v>
      </c>
      <c r="AC5" s="65">
        <f>+H5*1.3%</f>
        <v>1202121.817</v>
      </c>
      <c r="AD5" s="66">
        <f>+AC5-AB5</f>
        <v>-12021218.183</v>
      </c>
      <c r="AE5" s="46">
        <f>+L5+O5+T5+U5+AA5+AD5</f>
        <v>-59920672.732999995</v>
      </c>
      <c r="AF5" s="41"/>
    </row>
    <row r="6" spans="1:32" x14ac:dyDescent="0.2">
      <c r="F6" s="5"/>
      <c r="H6" s="6"/>
      <c r="I6" s="5"/>
      <c r="J6" s="6"/>
    </row>
    <row r="7" spans="1:32" x14ac:dyDescent="0.2">
      <c r="F7" s="5"/>
      <c r="I7" s="5"/>
    </row>
    <row r="8" spans="1:32" x14ac:dyDescent="0.2">
      <c r="F8" s="7"/>
      <c r="I8" s="5"/>
    </row>
  </sheetData>
  <mergeCells count="1">
    <mergeCell ref="AF4:AF5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ORIGINAL</vt:lpstr>
      <vt:lpstr>REPORTE</vt:lpstr>
      <vt:lpstr>cORREO 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Consuelo Garcia Garcia</dc:creator>
  <cp:lastModifiedBy>Consuelo Garcia Garcia</cp:lastModifiedBy>
  <dcterms:created xsi:type="dcterms:W3CDTF">2024-07-30T20:11:46Z</dcterms:created>
  <dcterms:modified xsi:type="dcterms:W3CDTF">2024-07-31T15:20:46Z</dcterms:modified>
</cp:coreProperties>
</file>