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tbcsj-my.sharepoint.com/personal/acamachoce_deaj_ramajudicial_gov_co/Documents/"/>
    </mc:Choice>
  </mc:AlternateContent>
  <xr:revisionPtr revIDLastSave="0" documentId="8_{0B5F3224-B907-4E75-9E8C-70D2767D4AAF}" xr6:coauthVersionLast="47" xr6:coauthVersionMax="47" xr10:uidLastSave="{00000000-0000-0000-0000-000000000000}"/>
  <bookViews>
    <workbookView xWindow="-120" yWindow="-120" windowWidth="20730" windowHeight="11040" firstSheet="4" activeTab="4" xr2:uid="{B146E4B1-091F-4894-8507-2E46958766EF}"/>
  </bookViews>
  <sheets>
    <sheet name="RESUMEN" sheetId="1" r:id="rId1"/>
    <sheet name="Simulacion" sheetId="5" r:id="rId2"/>
    <sheet name="DISTRICOM" sheetId="2" r:id="rId3"/>
    <sheet name="AUTOGAS" sheetId="3" r:id="rId4"/>
    <sheet name="TERPEL" sheetId="4" r:id="rId5"/>
  </sheets>
  <definedNames>
    <definedName name="_xlnm.Print_Area" localSheetId="3">AUTOGAS!$A$1:$W$30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8" i="1" l="1"/>
  <c r="M17" i="1"/>
  <c r="D35" i="1"/>
  <c r="D34" i="1"/>
  <c r="W2" i="5"/>
  <c r="V2" i="5"/>
  <c r="S2" i="5"/>
  <c r="U2" i="5"/>
  <c r="T2" i="5"/>
  <c r="M10" i="1"/>
  <c r="M2" i="5"/>
  <c r="R3" i="5"/>
  <c r="R4" i="5" s="1"/>
  <c r="R5" i="5" s="1"/>
  <c r="P2" i="5"/>
  <c r="L3" i="5"/>
  <c r="L4" i="5" s="1"/>
  <c r="L2" i="5"/>
  <c r="J3" i="5"/>
  <c r="J4" i="5" s="1"/>
  <c r="J5" i="5" s="1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2" i="5"/>
  <c r="K2" i="5" s="1"/>
  <c r="I2" i="5"/>
  <c r="F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2" i="5"/>
  <c r="G25" i="1"/>
  <c r="F22" i="1"/>
  <c r="E22" i="1"/>
  <c r="F23" i="1"/>
  <c r="E23" i="1"/>
  <c r="D22" i="1"/>
  <c r="D23" i="1"/>
  <c r="D21" i="1"/>
  <c r="D18" i="1"/>
  <c r="D19" i="1"/>
  <c r="D17" i="1"/>
  <c r="D13" i="1"/>
  <c r="L8" i="1"/>
  <c r="C25" i="1"/>
  <c r="K17" i="1"/>
  <c r="K18" i="1"/>
  <c r="K16" i="1"/>
  <c r="C29" i="1"/>
  <c r="C12" i="1"/>
  <c r="C22" i="1"/>
  <c r="C23" i="1"/>
  <c r="C21" i="1"/>
  <c r="C18" i="1"/>
  <c r="C19" i="1"/>
  <c r="C17" i="1"/>
  <c r="C15" i="1"/>
  <c r="M7" i="1"/>
  <c r="M8" i="1"/>
  <c r="M6" i="1"/>
  <c r="L7" i="1"/>
  <c r="L6" i="1"/>
  <c r="C13" i="1"/>
  <c r="R6" i="5" l="1"/>
  <c r="T5" i="5"/>
  <c r="U4" i="5"/>
  <c r="T4" i="5"/>
  <c r="U3" i="5"/>
  <c r="T3" i="5"/>
  <c r="L5" i="5"/>
  <c r="M5" i="5" s="1"/>
  <c r="M4" i="5"/>
  <c r="M3" i="5"/>
  <c r="G2" i="5"/>
  <c r="F3" i="5"/>
  <c r="F4" i="5" s="1"/>
  <c r="F5" i="5" s="1"/>
  <c r="H2" i="5"/>
  <c r="H3" i="5" s="1"/>
  <c r="S3" i="5" s="1"/>
  <c r="V3" i="5" l="1"/>
  <c r="W3" i="5" s="1"/>
  <c r="U5" i="5"/>
  <c r="R7" i="5"/>
  <c r="T6" i="5"/>
  <c r="L6" i="5"/>
  <c r="M6" i="5" s="1"/>
  <c r="G4" i="5"/>
  <c r="H4" i="5"/>
  <c r="S4" i="5" s="1"/>
  <c r="V4" i="5" s="1"/>
  <c r="W4" i="5" s="1"/>
  <c r="I3" i="5"/>
  <c r="G3" i="5"/>
  <c r="K3" i="5"/>
  <c r="G5" i="5"/>
  <c r="F6" i="5"/>
  <c r="U6" i="5" l="1"/>
  <c r="L7" i="5"/>
  <c r="L8" i="5" s="1"/>
  <c r="R8" i="5"/>
  <c r="U7" i="5"/>
  <c r="T7" i="5"/>
  <c r="H5" i="5"/>
  <c r="S5" i="5" s="1"/>
  <c r="V5" i="5" s="1"/>
  <c r="W5" i="5" s="1"/>
  <c r="I4" i="5"/>
  <c r="M7" i="5"/>
  <c r="K4" i="5"/>
  <c r="F7" i="5"/>
  <c r="G6" i="5"/>
  <c r="R9" i="5" l="1"/>
  <c r="T8" i="5"/>
  <c r="U8" i="5"/>
  <c r="H6" i="5"/>
  <c r="S6" i="5" s="1"/>
  <c r="V6" i="5" s="1"/>
  <c r="W6" i="5" s="1"/>
  <c r="I5" i="5"/>
  <c r="M8" i="5"/>
  <c r="L9" i="5"/>
  <c r="K5" i="5"/>
  <c r="F8" i="5"/>
  <c r="G7" i="5"/>
  <c r="R10" i="5" l="1"/>
  <c r="T9" i="5"/>
  <c r="U9" i="5"/>
  <c r="H7" i="5"/>
  <c r="S7" i="5" s="1"/>
  <c r="V7" i="5" s="1"/>
  <c r="W7" i="5" s="1"/>
  <c r="I6" i="5"/>
  <c r="M9" i="5"/>
  <c r="L10" i="5"/>
  <c r="K6" i="5"/>
  <c r="F9" i="5"/>
  <c r="G8" i="5"/>
  <c r="R11" i="5" l="1"/>
  <c r="T10" i="5"/>
  <c r="U10" i="5"/>
  <c r="H8" i="5"/>
  <c r="S8" i="5" s="1"/>
  <c r="V8" i="5" s="1"/>
  <c r="W8" i="5" s="1"/>
  <c r="I7" i="5"/>
  <c r="L11" i="5"/>
  <c r="M10" i="5"/>
  <c r="K7" i="5"/>
  <c r="F10" i="5"/>
  <c r="G9" i="5"/>
  <c r="R12" i="5" l="1"/>
  <c r="T11" i="5"/>
  <c r="U11" i="5"/>
  <c r="H9" i="5"/>
  <c r="S9" i="5" s="1"/>
  <c r="V9" i="5" s="1"/>
  <c r="W9" i="5" s="1"/>
  <c r="I8" i="5"/>
  <c r="L12" i="5"/>
  <c r="M11" i="5"/>
  <c r="K8" i="5"/>
  <c r="F11" i="5"/>
  <c r="G10" i="5"/>
  <c r="R13" i="5" l="1"/>
  <c r="T12" i="5"/>
  <c r="U12" i="5"/>
  <c r="H10" i="5"/>
  <c r="S10" i="5" s="1"/>
  <c r="V10" i="5" s="1"/>
  <c r="W10" i="5" s="1"/>
  <c r="I9" i="5"/>
  <c r="L13" i="5"/>
  <c r="M12" i="5"/>
  <c r="K9" i="5"/>
  <c r="F12" i="5"/>
  <c r="G11" i="5"/>
  <c r="R14" i="5" l="1"/>
  <c r="T13" i="5"/>
  <c r="U13" i="5"/>
  <c r="H11" i="5"/>
  <c r="S11" i="5" s="1"/>
  <c r="V11" i="5" s="1"/>
  <c r="W11" i="5" s="1"/>
  <c r="I10" i="5"/>
  <c r="L14" i="5"/>
  <c r="M13" i="5"/>
  <c r="K10" i="5"/>
  <c r="F13" i="5"/>
  <c r="G12" i="5"/>
  <c r="R15" i="5" l="1"/>
  <c r="T14" i="5"/>
  <c r="U14" i="5"/>
  <c r="H12" i="5"/>
  <c r="S12" i="5" s="1"/>
  <c r="V12" i="5" s="1"/>
  <c r="W12" i="5" s="1"/>
  <c r="I11" i="5"/>
  <c r="L15" i="5"/>
  <c r="M14" i="5"/>
  <c r="K11" i="5"/>
  <c r="F14" i="5"/>
  <c r="G13" i="5"/>
  <c r="R16" i="5" l="1"/>
  <c r="U15" i="5"/>
  <c r="T15" i="5"/>
  <c r="H13" i="5"/>
  <c r="S13" i="5" s="1"/>
  <c r="V13" i="5" s="1"/>
  <c r="W13" i="5" s="1"/>
  <c r="I12" i="5"/>
  <c r="L16" i="5"/>
  <c r="M15" i="5"/>
  <c r="K12" i="5"/>
  <c r="F15" i="5"/>
  <c r="G14" i="5"/>
  <c r="R17" i="5" l="1"/>
  <c r="T16" i="5"/>
  <c r="U16" i="5"/>
  <c r="H14" i="5"/>
  <c r="S14" i="5" s="1"/>
  <c r="V14" i="5" s="1"/>
  <c r="W14" i="5" s="1"/>
  <c r="I13" i="5"/>
  <c r="M16" i="5"/>
  <c r="L17" i="5"/>
  <c r="K13" i="5"/>
  <c r="F16" i="5"/>
  <c r="G15" i="5"/>
  <c r="R18" i="5" l="1"/>
  <c r="T17" i="5"/>
  <c r="U17" i="5"/>
  <c r="H15" i="5"/>
  <c r="S15" i="5" s="1"/>
  <c r="V15" i="5" s="1"/>
  <c r="W15" i="5" s="1"/>
  <c r="I14" i="5"/>
  <c r="L18" i="5"/>
  <c r="M17" i="5"/>
  <c r="K14" i="5"/>
  <c r="F17" i="5"/>
  <c r="G16" i="5"/>
  <c r="R19" i="5" l="1"/>
  <c r="T18" i="5"/>
  <c r="U18" i="5"/>
  <c r="H16" i="5"/>
  <c r="S16" i="5" s="1"/>
  <c r="V16" i="5" s="1"/>
  <c r="W16" i="5" s="1"/>
  <c r="I15" i="5"/>
  <c r="M18" i="5"/>
  <c r="L19" i="5"/>
  <c r="K15" i="5"/>
  <c r="F18" i="5"/>
  <c r="G17" i="5"/>
  <c r="R20" i="5" l="1"/>
  <c r="T19" i="5"/>
  <c r="U19" i="5"/>
  <c r="H17" i="5"/>
  <c r="S17" i="5" s="1"/>
  <c r="V17" i="5" s="1"/>
  <c r="W17" i="5" s="1"/>
  <c r="I16" i="5"/>
  <c r="L20" i="5"/>
  <c r="M19" i="5"/>
  <c r="K16" i="5"/>
  <c r="F19" i="5"/>
  <c r="G18" i="5"/>
  <c r="R21" i="5" l="1"/>
  <c r="T20" i="5"/>
  <c r="U20" i="5"/>
  <c r="H18" i="5"/>
  <c r="S18" i="5" s="1"/>
  <c r="V18" i="5" s="1"/>
  <c r="W18" i="5" s="1"/>
  <c r="I17" i="5"/>
  <c r="L21" i="5"/>
  <c r="M20" i="5"/>
  <c r="K17" i="5"/>
  <c r="F20" i="5"/>
  <c r="G19" i="5"/>
  <c r="R22" i="5" l="1"/>
  <c r="T21" i="5"/>
  <c r="U21" i="5"/>
  <c r="H19" i="5"/>
  <c r="S19" i="5" s="1"/>
  <c r="V19" i="5" s="1"/>
  <c r="W19" i="5" s="1"/>
  <c r="I18" i="5"/>
  <c r="M21" i="5"/>
  <c r="L22" i="5"/>
  <c r="M22" i="5" s="1"/>
  <c r="K18" i="5"/>
  <c r="F21" i="5"/>
  <c r="G20" i="5"/>
  <c r="R23" i="5" l="1"/>
  <c r="T22" i="5"/>
  <c r="U22" i="5"/>
  <c r="H20" i="5"/>
  <c r="S20" i="5" s="1"/>
  <c r="V20" i="5" s="1"/>
  <c r="W20" i="5" s="1"/>
  <c r="I19" i="5"/>
  <c r="L23" i="5"/>
  <c r="K19" i="5"/>
  <c r="F22" i="5"/>
  <c r="G21" i="5"/>
  <c r="R24" i="5" l="1"/>
  <c r="U23" i="5"/>
  <c r="T23" i="5"/>
  <c r="H21" i="5"/>
  <c r="S21" i="5" s="1"/>
  <c r="V21" i="5" s="1"/>
  <c r="W21" i="5" s="1"/>
  <c r="I20" i="5"/>
  <c r="M23" i="5"/>
  <c r="L24" i="5"/>
  <c r="K20" i="5"/>
  <c r="F23" i="5"/>
  <c r="G22" i="5"/>
  <c r="R25" i="5" l="1"/>
  <c r="T24" i="5"/>
  <c r="U24" i="5"/>
  <c r="H22" i="5"/>
  <c r="S22" i="5" s="1"/>
  <c r="V22" i="5" s="1"/>
  <c r="W22" i="5" s="1"/>
  <c r="I21" i="5"/>
  <c r="M24" i="5"/>
  <c r="L25" i="5"/>
  <c r="K21" i="5"/>
  <c r="F24" i="5"/>
  <c r="G23" i="5"/>
  <c r="R26" i="5" l="1"/>
  <c r="T25" i="5"/>
  <c r="U25" i="5"/>
  <c r="H23" i="5"/>
  <c r="S23" i="5" s="1"/>
  <c r="V23" i="5" s="1"/>
  <c r="W23" i="5" s="1"/>
  <c r="I22" i="5"/>
  <c r="M25" i="5"/>
  <c r="L26" i="5"/>
  <c r="K22" i="5"/>
  <c r="F25" i="5"/>
  <c r="G24" i="5"/>
  <c r="R27" i="5" l="1"/>
  <c r="T26" i="5"/>
  <c r="U26" i="5"/>
  <c r="H24" i="5"/>
  <c r="S24" i="5" s="1"/>
  <c r="V24" i="5" s="1"/>
  <c r="W24" i="5" s="1"/>
  <c r="I23" i="5"/>
  <c r="L27" i="5"/>
  <c r="M26" i="5"/>
  <c r="K23" i="5"/>
  <c r="F26" i="5"/>
  <c r="G25" i="5"/>
  <c r="R28" i="5" l="1"/>
  <c r="T27" i="5"/>
  <c r="U27" i="5"/>
  <c r="H25" i="5"/>
  <c r="S25" i="5" s="1"/>
  <c r="V25" i="5" s="1"/>
  <c r="W25" i="5" s="1"/>
  <c r="I24" i="5"/>
  <c r="L28" i="5"/>
  <c r="M27" i="5"/>
  <c r="K24" i="5"/>
  <c r="F27" i="5"/>
  <c r="G26" i="5"/>
  <c r="R29" i="5" l="1"/>
  <c r="T28" i="5"/>
  <c r="U28" i="5"/>
  <c r="H26" i="5"/>
  <c r="S26" i="5" s="1"/>
  <c r="V26" i="5" s="1"/>
  <c r="W26" i="5" s="1"/>
  <c r="I25" i="5"/>
  <c r="L29" i="5"/>
  <c r="M28" i="5"/>
  <c r="K25" i="5"/>
  <c r="F28" i="5"/>
  <c r="G27" i="5"/>
  <c r="R30" i="5" l="1"/>
  <c r="T29" i="5"/>
  <c r="U29" i="5"/>
  <c r="H27" i="5"/>
  <c r="S27" i="5" s="1"/>
  <c r="V27" i="5" s="1"/>
  <c r="W27" i="5" s="1"/>
  <c r="I26" i="5"/>
  <c r="L30" i="5"/>
  <c r="M29" i="5"/>
  <c r="K26" i="5"/>
  <c r="F29" i="5"/>
  <c r="G28" i="5"/>
  <c r="R31" i="5" l="1"/>
  <c r="T30" i="5"/>
  <c r="U30" i="5"/>
  <c r="H28" i="5"/>
  <c r="S28" i="5" s="1"/>
  <c r="V28" i="5" s="1"/>
  <c r="W28" i="5" s="1"/>
  <c r="I27" i="5"/>
  <c r="M30" i="5"/>
  <c r="L31" i="5"/>
  <c r="K27" i="5"/>
  <c r="F30" i="5"/>
  <c r="G29" i="5"/>
  <c r="R32" i="5" l="1"/>
  <c r="U31" i="5"/>
  <c r="T31" i="5"/>
  <c r="H29" i="5"/>
  <c r="S29" i="5" s="1"/>
  <c r="V29" i="5" s="1"/>
  <c r="W29" i="5" s="1"/>
  <c r="I28" i="5"/>
  <c r="M31" i="5"/>
  <c r="L32" i="5"/>
  <c r="K28" i="5"/>
  <c r="F31" i="5"/>
  <c r="G30" i="5"/>
  <c r="R33" i="5" l="1"/>
  <c r="T32" i="5"/>
  <c r="U32" i="5"/>
  <c r="H30" i="5"/>
  <c r="S30" i="5" s="1"/>
  <c r="V30" i="5" s="1"/>
  <c r="W30" i="5" s="1"/>
  <c r="I29" i="5"/>
  <c r="L33" i="5"/>
  <c r="M33" i="5" s="1"/>
  <c r="M32" i="5"/>
  <c r="K29" i="5"/>
  <c r="F32" i="5"/>
  <c r="G31" i="5"/>
  <c r="T33" i="5" l="1"/>
  <c r="T34" i="5" s="1"/>
  <c r="U33" i="5"/>
  <c r="U34" i="5" s="1"/>
  <c r="H31" i="5"/>
  <c r="S31" i="5" s="1"/>
  <c r="V31" i="5" s="1"/>
  <c r="W31" i="5" s="1"/>
  <c r="I30" i="5"/>
  <c r="K30" i="5"/>
  <c r="F33" i="5"/>
  <c r="G32" i="5"/>
  <c r="H32" i="5" l="1"/>
  <c r="S32" i="5" s="1"/>
  <c r="V32" i="5" s="1"/>
  <c r="W32" i="5" s="1"/>
  <c r="I31" i="5"/>
  <c r="K31" i="5"/>
  <c r="G33" i="5"/>
  <c r="H33" i="5" l="1"/>
  <c r="I32" i="5"/>
  <c r="K33" i="5"/>
  <c r="K32" i="5"/>
  <c r="I33" i="5" l="1"/>
  <c r="S33" i="5"/>
  <c r="S34" i="5" l="1"/>
  <c r="U36" i="5" s="1"/>
  <c r="V33" i="5"/>
  <c r="W33" i="5" s="1"/>
  <c r="W36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tc={2A7D6B39-DA8A-4FAF-AD6A-ABEC81B32F59}</author>
    <author>tc={5259AE0B-F5D4-4E65-992E-52E2DB27C390}</author>
    <author>tc={1BF859F7-7545-4378-9BD1-D8B2419D35C3}</author>
  </authors>
  <commentList>
    <comment ref="M10" authorId="0" shapeId="0" xr:uid="{2A7D6B39-DA8A-4FAF-AD6A-ABEC81B32F59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 de diferencia de Margen entre menor cotización y mayor cotización por galón</t>
      </text>
    </comment>
    <comment ref="D15" authorId="1" shapeId="0" xr:uid="{5259AE0B-F5D4-4E65-992E-52E2DB27C390}">
      <text>
        <t>[Threaded comment]
Your version of Excel allows you to read this threaded comment; however, any edits to it will get removed if the file is opened in a newer version of Excel. Learn more: https://go.microsoft.com/fwlink/?linkid=870924
Comment:
    Precio para Bogotá MinMinas</t>
      </text>
    </comment>
    <comment ref="F25" authorId="2" shapeId="0" xr:uid="{1BF859F7-7545-4378-9BD1-D8B2419D35C3}">
      <text>
        <t>[Threaded comment]
Your version of Excel allows you to read this threaded comment; however, any edits to it will get removed if the file is opened in a newer version of Excel. Learn more: https://go.microsoft.com/fwlink/?linkid=870924
Comment:
    150 galones al mes consumo por vehículo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tc={19E57115-F1D2-46F3-BA55-F849DC5ACEB1}</author>
    <author>tc={44ECDC6E-3B8E-4639-8A68-77900E0FE954}</author>
  </authors>
  <commentList>
    <comment ref="R2" authorId="0" shapeId="0" xr:uid="{19E57115-F1D2-46F3-BA55-F849DC5ACEB1}">
      <text>
        <t>[Threaded comment]
Your version of Excel allows you to read this threaded comment; however, any edits to it will get removed if the file is opened in a newer version of Excel. Learn more: https://go.microsoft.com/fwlink/?linkid=870924
Comment:
    Facturación Actual</t>
      </text>
    </comment>
    <comment ref="U36" authorId="1" shapeId="0" xr:uid="{44ECDC6E-3B8E-4639-8A68-77900E0FE954}">
      <text>
        <t>[Threaded comment]
Your version of Excel allows you to read this threaded comment; however, any edits to it will get removed if the file is opened in a newer version of Excel. Learn more: https://go.microsoft.com/fwlink/?linkid=870924
Comment:
    Galones de diferencia según tasa de Crecimiento mensual del precio en O2</t>
      </text>
    </comment>
  </commentList>
</comments>
</file>

<file path=xl/sharedStrings.xml><?xml version="1.0" encoding="utf-8"?>
<sst xmlns="http://schemas.openxmlformats.org/spreadsheetml/2006/main" count="44" uniqueCount="31">
  <si>
    <t>PRESUPUESTO</t>
  </si>
  <si>
    <t>Galones estimados</t>
  </si>
  <si>
    <t>Margen Mayorista</t>
  </si>
  <si>
    <t>Margen Minorista</t>
  </si>
  <si>
    <t>Descuento integral más alto</t>
  </si>
  <si>
    <t>Descuento extra más alto</t>
  </si>
  <si>
    <t>Descuento Integral Prov</t>
  </si>
  <si>
    <t>Descuento Margen Mayorista</t>
  </si>
  <si>
    <t>Descuento Margen Minorista</t>
  </si>
  <si>
    <t>Descuento Minorista por Galón</t>
  </si>
  <si>
    <t>Margen Minorista con Descuento</t>
  </si>
  <si>
    <t>Descuento Extra</t>
  </si>
  <si>
    <t>DISTRACOM SA</t>
  </si>
  <si>
    <t>GRUPO EDS AUTOGAS SAS</t>
  </si>
  <si>
    <t>ORGANIZACIÓN TERPEL S.A</t>
  </si>
  <si>
    <t>Precio Estimado Galón</t>
  </si>
  <si>
    <t>Margen Estimado Minorista</t>
  </si>
  <si>
    <t>Precio Estimado Galón Sin Margen</t>
  </si>
  <si>
    <t>Surtidores EDS</t>
  </si>
  <si>
    <t>Promedio por EDS</t>
  </si>
  <si>
    <t>Precio Estimado DISTRACOM</t>
  </si>
  <si>
    <t>PECIO ESTIMADO AUTOGAS</t>
  </si>
  <si>
    <t>PRECIO ESTIMADO TERPEL</t>
  </si>
  <si>
    <t>Galones Estimados DISTRACOM</t>
  </si>
  <si>
    <t>Galones Estimados AUTOGAS</t>
  </si>
  <si>
    <t>Galones Estimados TERPEL</t>
  </si>
  <si>
    <t>Margen Estimado Minorista con Descuento</t>
  </si>
  <si>
    <t>Vehiculos Gasolina</t>
  </si>
  <si>
    <t xml:space="preserve">Vehículos Diesel </t>
  </si>
  <si>
    <t>Puntos Atención Bogotá</t>
  </si>
  <si>
    <t>Tasa 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</si>
</sst>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&quot;$&quot;\ * #,##0_-;\-&quot;$&quot;\ * #,##0_-;_-&quot;$&quot;\ * &quot;-&quot;??_-;_-@_-"/>
    <numFmt numFmtId="166" formatCode="_-* #,##0_-;\-* #,##0_-;_-* &quot;-&quot;??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C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63">
    <xf numFmtId="0" fontId="0" fillId="0" borderId="0" xfId="0"/>
    <xf numFmtId="0" fontId="0" fillId="2" borderId="0" xfId="0" applyFill="1"/>
    <xf numFmtId="0" fontId="0" fillId="2" borderId="1" xfId="0" applyFill="1" applyBorder="1"/>
    <xf numFmtId="164" fontId="0" fillId="3" borderId="1" xfId="2" applyFont="1" applyFill="1" applyBorder="1" applyAlignment="1" applyProtection="1"/>
    <xf numFmtId="0" fontId="2" fillId="4" borderId="4" xfId="0" applyFont="1" applyFill="1" applyBorder="1" applyAlignment="1">
      <alignment horizontal="center" vertical="center" wrapText="1"/>
    </xf>
    <xf numFmtId="164" fontId="0" fillId="0" borderId="2" xfId="2" applyFont="1" applyBorder="1" applyAlignment="1" applyProtection="1">
      <alignment vertical="center"/>
      <protection hidden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10" fontId="4" fillId="3" borderId="1" xfId="4" applyNumberFormat="1" applyFont="1" applyFill="1" applyBorder="1" applyAlignment="1" applyProtection="1">
      <alignment vertical="center" wrapText="1"/>
      <protection locked="0" hidden="1"/>
    </xf>
    <xf numFmtId="10" fontId="0" fillId="5" borderId="1" xfId="3" applyNumberFormat="1" applyFont="1" applyFill="1" applyBorder="1" applyAlignment="1">
      <alignment vertical="center"/>
    </xf>
    <xf numFmtId="10" fontId="0" fillId="5" borderId="2" xfId="3" applyNumberFormat="1" applyFont="1" applyFill="1" applyBorder="1" applyAlignment="1" applyProtection="1">
      <alignment vertical="center"/>
      <protection hidden="1"/>
    </xf>
    <xf numFmtId="43" fontId="0" fillId="3" borderId="1" xfId="1" applyFont="1" applyFill="1" applyBorder="1" applyAlignment="1" applyProtection="1"/>
    <xf numFmtId="0" fontId="0" fillId="6" borderId="1" xfId="0" applyFill="1" applyBorder="1" applyAlignment="1" applyProtection="1">
      <alignment vertical="center" wrapText="1"/>
      <protection hidden="1"/>
    </xf>
    <xf numFmtId="10" fontId="5" fillId="7" borderId="1" xfId="4" applyNumberFormat="1" applyFont="1" applyFill="1" applyBorder="1" applyAlignment="1" applyProtection="1">
      <alignment vertical="center" wrapText="1"/>
      <protection locked="0" hidden="1"/>
    </xf>
    <xf numFmtId="10" fontId="6" fillId="7" borderId="1" xfId="4" applyNumberFormat="1" applyFont="1" applyFill="1" applyBorder="1" applyAlignment="1" applyProtection="1">
      <alignment vertical="center" wrapText="1"/>
      <protection locked="0" hidden="1"/>
    </xf>
    <xf numFmtId="164" fontId="0" fillId="7" borderId="1" xfId="0" applyNumberFormat="1" applyFill="1" applyBorder="1"/>
    <xf numFmtId="43" fontId="0" fillId="2" borderId="0" xfId="0" applyNumberFormat="1" applyFill="1"/>
    <xf numFmtId="166" fontId="0" fillId="3" borderId="1" xfId="1" applyNumberFormat="1" applyFont="1" applyFill="1" applyBorder="1" applyAlignment="1" applyProtection="1"/>
    <xf numFmtId="0" fontId="0" fillId="7" borderId="1" xfId="0" applyFill="1" applyBorder="1"/>
    <xf numFmtId="0" fontId="0" fillId="8" borderId="0" xfId="0" applyFill="1"/>
    <xf numFmtId="0" fontId="7" fillId="2" borderId="1" xfId="5" applyFill="1" applyBorder="1" applyAlignment="1">
      <alignment horizontal="center"/>
    </xf>
    <xf numFmtId="165" fontId="8" fillId="3" borderId="1" xfId="2" applyNumberFormat="1" applyFont="1" applyFill="1" applyBorder="1" applyAlignment="1" applyProtection="1"/>
    <xf numFmtId="165" fontId="9" fillId="3" borderId="1" xfId="2" applyNumberFormat="1" applyFont="1" applyFill="1" applyBorder="1" applyAlignment="1" applyProtection="1">
      <alignment vertical="center"/>
    </xf>
    <xf numFmtId="43" fontId="10" fillId="3" borderId="1" xfId="1" applyFont="1" applyFill="1" applyBorder="1" applyAlignment="1" applyProtection="1"/>
    <xf numFmtId="43" fontId="11" fillId="3" borderId="1" xfId="1" applyFont="1" applyFill="1" applyBorder="1" applyAlignment="1" applyProtection="1"/>
    <xf numFmtId="43" fontId="10" fillId="2" borderId="0" xfId="0" applyNumberFormat="1" applyFont="1" applyFill="1"/>
    <xf numFmtId="164" fontId="0" fillId="9" borderId="2" xfId="2" applyFont="1" applyFill="1" applyBorder="1" applyAlignment="1" applyProtection="1">
      <alignment vertical="center"/>
      <protection hidden="1"/>
    </xf>
    <xf numFmtId="164" fontId="0" fillId="9" borderId="1" xfId="0" applyNumberFormat="1" applyFill="1" applyBorder="1"/>
    <xf numFmtId="43" fontId="0" fillId="9" borderId="1" xfId="1" applyFont="1" applyFill="1" applyBorder="1" applyAlignment="1" applyProtection="1"/>
    <xf numFmtId="10" fontId="12" fillId="2" borderId="0" xfId="3" applyNumberFormat="1" applyFont="1" applyFill="1" applyAlignment="1">
      <alignment horizontal="center"/>
    </xf>
    <xf numFmtId="43" fontId="0" fillId="7" borderId="1" xfId="1" applyFont="1" applyFill="1" applyBorder="1" applyAlignment="1" applyProtection="1"/>
    <xf numFmtId="43" fontId="11" fillId="7" borderId="1" xfId="1" applyFont="1" applyFill="1" applyBorder="1" applyAlignment="1" applyProtection="1"/>
    <xf numFmtId="43" fontId="12" fillId="7" borderId="1" xfId="1" applyFont="1" applyFill="1" applyBorder="1" applyAlignment="1" applyProtection="1"/>
    <xf numFmtId="43" fontId="10" fillId="7" borderId="1" xfId="1" applyFont="1" applyFill="1" applyBorder="1" applyAlignment="1" applyProtection="1"/>
    <xf numFmtId="43" fontId="12" fillId="2" borderId="0" xfId="0" applyNumberFormat="1" applyFont="1" applyFill="1"/>
    <xf numFmtId="165" fontId="0" fillId="0" borderId="0" xfId="2" applyNumberFormat="1" applyFont="1"/>
    <xf numFmtId="166" fontId="0" fillId="0" borderId="0" xfId="1" applyNumberFormat="1" applyFont="1"/>
    <xf numFmtId="43" fontId="0" fillId="0" borderId="0" xfId="0" applyNumberFormat="1"/>
    <xf numFmtId="43" fontId="0" fillId="9" borderId="0" xfId="0" applyNumberFormat="1" applyFill="1"/>
    <xf numFmtId="165" fontId="0" fillId="10" borderId="0" xfId="2" applyNumberFormat="1" applyFont="1" applyFill="1"/>
    <xf numFmtId="165" fontId="0" fillId="11" borderId="0" xfId="2" applyNumberFormat="1" applyFont="1" applyFill="1"/>
    <xf numFmtId="165" fontId="0" fillId="12" borderId="0" xfId="2" applyNumberFormat="1" applyFont="1" applyFill="1"/>
    <xf numFmtId="165" fontId="12" fillId="11" borderId="0" xfId="2" applyNumberFormat="1" applyFont="1" applyFill="1"/>
    <xf numFmtId="165" fontId="12" fillId="12" borderId="0" xfId="2" applyNumberFormat="1" applyFont="1" applyFill="1"/>
    <xf numFmtId="165" fontId="12" fillId="5" borderId="0" xfId="2" applyNumberFormat="1" applyFont="1" applyFill="1"/>
    <xf numFmtId="165" fontId="1" fillId="5" borderId="0" xfId="2" applyNumberFormat="1" applyFont="1" applyFill="1"/>
    <xf numFmtId="43" fontId="0" fillId="5" borderId="0" xfId="0" applyNumberFormat="1" applyFill="1"/>
    <xf numFmtId="165" fontId="0" fillId="0" borderId="0" xfId="0" applyNumberFormat="1"/>
    <xf numFmtId="0" fontId="0" fillId="5" borderId="0" xfId="0" applyFill="1"/>
    <xf numFmtId="164" fontId="10" fillId="5" borderId="0" xfId="0" applyNumberFormat="1" applyFont="1" applyFill="1"/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166" fontId="0" fillId="0" borderId="0" xfId="1" applyNumberFormat="1" applyFont="1" applyAlignment="1">
      <alignment horizontal="center"/>
    </xf>
    <xf numFmtId="166" fontId="0" fillId="0" borderId="0" xfId="0" applyNumberFormat="1"/>
    <xf numFmtId="166" fontId="0" fillId="9" borderId="5" xfId="0" applyNumberFormat="1" applyFill="1" applyBorder="1"/>
    <xf numFmtId="166" fontId="0" fillId="9" borderId="6" xfId="0" applyNumberFormat="1" applyFill="1" applyBorder="1"/>
    <xf numFmtId="166" fontId="0" fillId="9" borderId="7" xfId="0" applyNumberFormat="1" applyFill="1" applyBorder="1"/>
    <xf numFmtId="166" fontId="13" fillId="13" borderId="0" xfId="0" applyNumberFormat="1" applyFont="1" applyFill="1"/>
    <xf numFmtId="10" fontId="13" fillId="13" borderId="0" xfId="0" applyNumberFormat="1" applyFont="1" applyFill="1" applyAlignment="1">
      <alignment horizont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</cellXfs>
  <cellStyles count="6">
    <cellStyle name="Hipervínculo" xfId="5" builtinId="8"/>
    <cellStyle name="Millares" xfId="1" builtinId="3"/>
    <cellStyle name="Moneda" xfId="2" builtinId="4"/>
    <cellStyle name="Normal" xfId="0" builtinId="0"/>
    <cellStyle name="Porcentaje" xfId="3" builtinId="5"/>
    <cellStyle name="Porcentaje 2" xfId="4" xr:uid="{6C0C7EEE-0AA9-4A24-8F26-C2EC2EF23B85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RESUMEN!A1"/><Relationship Id="rId1" Type="http://schemas.openxmlformats.org/officeDocument/2006/relationships/image" Target="../media/image1.png"/><Relationship Id="rId4" Type="http://schemas.openxmlformats.org/officeDocument/2006/relationships/image" Target="../media/image3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RESUMEN!A1"/><Relationship Id="rId1" Type="http://schemas.openxmlformats.org/officeDocument/2006/relationships/image" Target="../media/image4.png"/><Relationship Id="rId4" Type="http://schemas.openxmlformats.org/officeDocument/2006/relationships/image" Target="../media/image3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RESUMEN!A1"/><Relationship Id="rId1" Type="http://schemas.openxmlformats.org/officeDocument/2006/relationships/image" Target="../media/image5.png"/><Relationship Id="rId4" Type="http://schemas.openxmlformats.org/officeDocument/2006/relationships/image" Target="../media/image3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353112</xdr:colOff>
      <xdr:row>26</xdr:row>
      <xdr:rowOff>67376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EBEC30-526E-6AFF-7B4B-307981631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25112" cy="5020376"/>
        </a:xfrm>
        <a:prstGeom prst="rect">
          <a:avLst/>
        </a:prstGeom>
      </xdr:spPr>
    </xdr:pic>
    <xdr:clientData/>
  </xdr:twoCellAnchor>
  <xdr:twoCellAnchor>
    <xdr:from>
      <xdr:col>4</xdr:col>
      <xdr:colOff>542925</xdr:colOff>
      <xdr:row>6</xdr:row>
      <xdr:rowOff>0</xdr:rowOff>
    </xdr:from>
    <xdr:to>
      <xdr:col>5</xdr:col>
      <xdr:colOff>171450</xdr:colOff>
      <xdr:row>8</xdr:row>
      <xdr:rowOff>47625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F6D52E43-EB86-E8AB-BE66-C1760F55F7F0}"/>
            </a:ext>
          </a:extLst>
        </xdr:cNvPr>
        <xdr:cNvSpPr/>
      </xdr:nvSpPr>
      <xdr:spPr>
        <a:xfrm>
          <a:off x="3590925" y="1143000"/>
          <a:ext cx="390525" cy="428625"/>
        </a:xfrm>
        <a:prstGeom prst="ellipse">
          <a:avLst/>
        </a:prstGeom>
        <a:solidFill>
          <a:schemeClr val="accent1">
            <a:alpha val="36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5</xdr:col>
      <xdr:colOff>200025</xdr:colOff>
      <xdr:row>15</xdr:row>
      <xdr:rowOff>66675</xdr:rowOff>
    </xdr:from>
    <xdr:to>
      <xdr:col>5</xdr:col>
      <xdr:colOff>590550</xdr:colOff>
      <xdr:row>17</xdr:row>
      <xdr:rowOff>114300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D4B519E5-77AD-402C-8877-77B07EEA1B27}"/>
            </a:ext>
          </a:extLst>
        </xdr:cNvPr>
        <xdr:cNvSpPr/>
      </xdr:nvSpPr>
      <xdr:spPr>
        <a:xfrm>
          <a:off x="4010025" y="2924175"/>
          <a:ext cx="390525" cy="428625"/>
        </a:xfrm>
        <a:prstGeom prst="ellipse">
          <a:avLst/>
        </a:prstGeom>
        <a:solidFill>
          <a:schemeClr val="accent1">
            <a:alpha val="36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628650</xdr:colOff>
      <xdr:row>23</xdr:row>
      <xdr:rowOff>152400</xdr:rowOff>
    </xdr:from>
    <xdr:to>
      <xdr:col>4</xdr:col>
      <xdr:colOff>161925</xdr:colOff>
      <xdr:row>25</xdr:row>
      <xdr:rowOff>85725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3FBEDD5C-9169-4AD9-AA1D-53B9E76F697B}"/>
            </a:ext>
          </a:extLst>
        </xdr:cNvPr>
        <xdr:cNvSpPr/>
      </xdr:nvSpPr>
      <xdr:spPr>
        <a:xfrm>
          <a:off x="2914650" y="4533900"/>
          <a:ext cx="295275" cy="314325"/>
        </a:xfrm>
        <a:prstGeom prst="ellipse">
          <a:avLst/>
        </a:prstGeom>
        <a:solidFill>
          <a:schemeClr val="accent1">
            <a:alpha val="36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276225</xdr:colOff>
      <xdr:row>19</xdr:row>
      <xdr:rowOff>85725</xdr:rowOff>
    </xdr:from>
    <xdr:to>
      <xdr:col>4</xdr:col>
      <xdr:colOff>571500</xdr:colOff>
      <xdr:row>21</xdr:row>
      <xdr:rowOff>19050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E04D8782-A0A3-496E-9848-EFC6E8049855}"/>
            </a:ext>
          </a:extLst>
        </xdr:cNvPr>
        <xdr:cNvSpPr/>
      </xdr:nvSpPr>
      <xdr:spPr>
        <a:xfrm>
          <a:off x="3324225" y="3705225"/>
          <a:ext cx="295275" cy="314325"/>
        </a:xfrm>
        <a:prstGeom prst="ellipse">
          <a:avLst/>
        </a:prstGeom>
        <a:solidFill>
          <a:schemeClr val="accent1">
            <a:alpha val="36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419100</xdr:colOff>
      <xdr:row>18</xdr:row>
      <xdr:rowOff>38100</xdr:rowOff>
    </xdr:from>
    <xdr:to>
      <xdr:col>4</xdr:col>
      <xdr:colOff>714375</xdr:colOff>
      <xdr:row>19</xdr:row>
      <xdr:rowOff>161925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59CFB32D-1196-408E-9E47-FD8B1CF00FC4}"/>
            </a:ext>
          </a:extLst>
        </xdr:cNvPr>
        <xdr:cNvSpPr/>
      </xdr:nvSpPr>
      <xdr:spPr>
        <a:xfrm>
          <a:off x="3467100" y="3467100"/>
          <a:ext cx="295275" cy="314325"/>
        </a:xfrm>
        <a:prstGeom prst="ellipse">
          <a:avLst/>
        </a:prstGeom>
        <a:solidFill>
          <a:schemeClr val="accent1">
            <a:alpha val="36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180975</xdr:colOff>
      <xdr:row>15</xdr:row>
      <xdr:rowOff>104775</xdr:rowOff>
    </xdr:from>
    <xdr:to>
      <xdr:col>4</xdr:col>
      <xdr:colOff>476250</xdr:colOff>
      <xdr:row>17</xdr:row>
      <xdr:rowOff>38100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4F48C2B7-27DC-4FEC-BC52-0626345825CB}"/>
            </a:ext>
          </a:extLst>
        </xdr:cNvPr>
        <xdr:cNvSpPr/>
      </xdr:nvSpPr>
      <xdr:spPr>
        <a:xfrm>
          <a:off x="3228975" y="2962275"/>
          <a:ext cx="295275" cy="314325"/>
        </a:xfrm>
        <a:prstGeom prst="ellipse">
          <a:avLst/>
        </a:prstGeom>
        <a:solidFill>
          <a:schemeClr val="accent1">
            <a:alpha val="36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5</xdr:col>
      <xdr:colOff>38100</xdr:colOff>
      <xdr:row>16</xdr:row>
      <xdr:rowOff>161925</xdr:rowOff>
    </xdr:from>
    <xdr:to>
      <xdr:col>5</xdr:col>
      <xdr:colOff>352425</xdr:colOff>
      <xdr:row>20</xdr:row>
      <xdr:rowOff>123825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7A7009E-5862-3F6C-1173-2EBD6CB46040}"/>
            </a:ext>
          </a:extLst>
        </xdr:cNvPr>
        <xdr:cNvCxnSpPr/>
      </xdr:nvCxnSpPr>
      <xdr:spPr>
        <a:xfrm flipV="1">
          <a:off x="3848100" y="3209925"/>
          <a:ext cx="314325" cy="7239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738188</xdr:colOff>
      <xdr:row>8</xdr:row>
      <xdr:rowOff>47625</xdr:rowOff>
    </xdr:from>
    <xdr:to>
      <xdr:col>5</xdr:col>
      <xdr:colOff>76200</xdr:colOff>
      <xdr:row>20</xdr:row>
      <xdr:rowOff>104775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286BB15-588D-4AF7-AFAB-45902462FAD1}"/>
            </a:ext>
          </a:extLst>
        </xdr:cNvPr>
        <xdr:cNvCxnSpPr>
          <a:endCxn id="4" idx="4"/>
        </xdr:cNvCxnSpPr>
      </xdr:nvCxnSpPr>
      <xdr:spPr>
        <a:xfrm flipH="1" flipV="1">
          <a:off x="3786188" y="1571625"/>
          <a:ext cx="100012" cy="23431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118683</xdr:colOff>
      <xdr:row>20</xdr:row>
      <xdr:rowOff>76200</xdr:rowOff>
    </xdr:from>
    <xdr:to>
      <xdr:col>5</xdr:col>
      <xdr:colOff>85725</xdr:colOff>
      <xdr:row>25</xdr:row>
      <xdr:rowOff>39693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6E5AA7FF-F096-4B92-8674-F3B04DD50F15}"/>
            </a:ext>
          </a:extLst>
        </xdr:cNvPr>
        <xdr:cNvCxnSpPr>
          <a:stCxn id="6" idx="5"/>
        </xdr:cNvCxnSpPr>
      </xdr:nvCxnSpPr>
      <xdr:spPr>
        <a:xfrm flipV="1">
          <a:off x="3166683" y="3886200"/>
          <a:ext cx="729042" cy="915993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566738</xdr:colOff>
      <xdr:row>19</xdr:row>
      <xdr:rowOff>161925</xdr:rowOff>
    </xdr:from>
    <xdr:to>
      <xdr:col>5</xdr:col>
      <xdr:colOff>104775</xdr:colOff>
      <xdr:row>20</xdr:row>
      <xdr:rowOff>47625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390731A-3FD3-40EB-9B08-BC13F1235DE3}"/>
            </a:ext>
          </a:extLst>
        </xdr:cNvPr>
        <xdr:cNvCxnSpPr>
          <a:endCxn id="8" idx="4"/>
        </xdr:cNvCxnSpPr>
      </xdr:nvCxnSpPr>
      <xdr:spPr>
        <a:xfrm flipH="1" flipV="1">
          <a:off x="3614738" y="3781425"/>
          <a:ext cx="300037" cy="762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328613</xdr:colOff>
      <xdr:row>17</xdr:row>
      <xdr:rowOff>38100</xdr:rowOff>
    </xdr:from>
    <xdr:to>
      <xdr:col>5</xdr:col>
      <xdr:colOff>85725</xdr:colOff>
      <xdr:row>20</xdr:row>
      <xdr:rowOff>57150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0BF04DFF-1796-4E6D-9B76-1C1F88A249F8}"/>
            </a:ext>
          </a:extLst>
        </xdr:cNvPr>
        <xdr:cNvCxnSpPr>
          <a:endCxn id="9" idx="4"/>
        </xdr:cNvCxnSpPr>
      </xdr:nvCxnSpPr>
      <xdr:spPr>
        <a:xfrm flipH="1" flipV="1">
          <a:off x="3376613" y="3276600"/>
          <a:ext cx="519112" cy="5905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726282</xdr:colOff>
      <xdr:row>2</xdr:row>
      <xdr:rowOff>142875</xdr:rowOff>
    </xdr:from>
    <xdr:to>
      <xdr:col>8</xdr:col>
      <xdr:colOff>116682</xdr:colOff>
      <xdr:row>7</xdr:row>
      <xdr:rowOff>104775</xdr:rowOff>
    </xdr:to>
    <xdr:pic>
      <xdr:nvPicPr>
        <xdr:cNvPr id="26" name="Gráfico 25" descr="Home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032B62-00AE-FD29-80B5-86CB8DFB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298282" y="523875"/>
          <a:ext cx="914400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305693</xdr:colOff>
      <xdr:row>29</xdr:row>
      <xdr:rowOff>162719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E66F1-9C9E-3F08-5B17-32525EF5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01693" cy="5687219"/>
        </a:xfrm>
        <a:prstGeom prst="rect">
          <a:avLst/>
        </a:prstGeom>
      </xdr:spPr>
    </xdr:pic>
    <xdr:clientData/>
  </xdr:twoCellAnchor>
  <xdr:twoCellAnchor>
    <xdr:from>
      <xdr:col>5</xdr:col>
      <xdr:colOff>690562</xdr:colOff>
      <xdr:row>24</xdr:row>
      <xdr:rowOff>166687</xdr:rowOff>
    </xdr:from>
    <xdr:to>
      <xdr:col>6</xdr:col>
      <xdr:colOff>190500</xdr:colOff>
      <xdr:row>25</xdr:row>
      <xdr:rowOff>83344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59D2E756-DE30-904A-BB05-011292CD6A56}"/>
            </a:ext>
          </a:extLst>
        </xdr:cNvPr>
        <xdr:cNvCxnSpPr/>
      </xdr:nvCxnSpPr>
      <xdr:spPr>
        <a:xfrm flipH="1">
          <a:off x="4500562" y="4738687"/>
          <a:ext cx="261938" cy="10715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71437</xdr:colOff>
      <xdr:row>24</xdr:row>
      <xdr:rowOff>35719</xdr:rowOff>
    </xdr:from>
    <xdr:to>
      <xdr:col>6</xdr:col>
      <xdr:colOff>190500</xdr:colOff>
      <xdr:row>24</xdr:row>
      <xdr:rowOff>166687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1EAC4F4-54E5-455F-8EED-8F62FF3DB202}"/>
            </a:ext>
          </a:extLst>
        </xdr:cNvPr>
        <xdr:cNvCxnSpPr/>
      </xdr:nvCxnSpPr>
      <xdr:spPr>
        <a:xfrm flipH="1" flipV="1">
          <a:off x="4643437" y="4607719"/>
          <a:ext cx="119063" cy="13096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297656</xdr:colOff>
      <xdr:row>24</xdr:row>
      <xdr:rowOff>178594</xdr:rowOff>
    </xdr:from>
    <xdr:to>
      <xdr:col>6</xdr:col>
      <xdr:colOff>178594</xdr:colOff>
      <xdr:row>27</xdr:row>
      <xdr:rowOff>95250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F85E4F36-7741-40B2-B1DF-D3C7EF5B5272}"/>
            </a:ext>
          </a:extLst>
        </xdr:cNvPr>
        <xdr:cNvCxnSpPr/>
      </xdr:nvCxnSpPr>
      <xdr:spPr>
        <a:xfrm flipV="1">
          <a:off x="3345656" y="4750594"/>
          <a:ext cx="1404938" cy="48815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164306</xdr:colOff>
      <xdr:row>9</xdr:row>
      <xdr:rowOff>23812</xdr:rowOff>
    </xdr:from>
    <xdr:to>
      <xdr:col>7</xdr:col>
      <xdr:colOff>357187</xdr:colOff>
      <xdr:row>24</xdr:row>
      <xdr:rowOff>188119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31AF3043-1E8D-42EC-AB0A-29FB0213F163}"/>
            </a:ext>
          </a:extLst>
        </xdr:cNvPr>
        <xdr:cNvCxnSpPr/>
      </xdr:nvCxnSpPr>
      <xdr:spPr>
        <a:xfrm flipV="1">
          <a:off x="4736306" y="1738312"/>
          <a:ext cx="954881" cy="302180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130969</xdr:colOff>
      <xdr:row>6</xdr:row>
      <xdr:rowOff>130969</xdr:rowOff>
    </xdr:from>
    <xdr:to>
      <xdr:col>8</xdr:col>
      <xdr:colOff>59531</xdr:colOff>
      <xdr:row>25</xdr:row>
      <xdr:rowOff>11906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B6A5C423-79D5-48C2-AB8E-E056AF68502E}"/>
            </a:ext>
          </a:extLst>
        </xdr:cNvPr>
        <xdr:cNvCxnSpPr/>
      </xdr:nvCxnSpPr>
      <xdr:spPr>
        <a:xfrm flipV="1">
          <a:off x="4702969" y="1273969"/>
          <a:ext cx="1452562" cy="350043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166687</xdr:colOff>
      <xdr:row>6</xdr:row>
      <xdr:rowOff>95250</xdr:rowOff>
    </xdr:from>
    <xdr:to>
      <xdr:col>7</xdr:col>
      <xdr:colOff>178594</xdr:colOff>
      <xdr:row>25</xdr:row>
      <xdr:rowOff>0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82A7C944-9DE3-4089-B398-1B881E1302D7}"/>
            </a:ext>
          </a:extLst>
        </xdr:cNvPr>
        <xdr:cNvCxnSpPr/>
      </xdr:nvCxnSpPr>
      <xdr:spPr>
        <a:xfrm flipV="1">
          <a:off x="4738687" y="1238250"/>
          <a:ext cx="773907" cy="35242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35719</xdr:colOff>
      <xdr:row>6</xdr:row>
      <xdr:rowOff>154781</xdr:rowOff>
    </xdr:from>
    <xdr:to>
      <xdr:col>6</xdr:col>
      <xdr:colOff>119062</xdr:colOff>
      <xdr:row>25</xdr:row>
      <xdr:rowOff>11906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C08F400C-7BC4-4F0F-A9C8-1DEF065853BB}"/>
            </a:ext>
          </a:extLst>
        </xdr:cNvPr>
        <xdr:cNvCxnSpPr/>
      </xdr:nvCxnSpPr>
      <xdr:spPr>
        <a:xfrm flipH="1" flipV="1">
          <a:off x="4607719" y="1297781"/>
          <a:ext cx="83343" cy="34766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426244</xdr:colOff>
      <xdr:row>7</xdr:row>
      <xdr:rowOff>57149</xdr:rowOff>
    </xdr:from>
    <xdr:to>
      <xdr:col>6</xdr:col>
      <xdr:colOff>154781</xdr:colOff>
      <xdr:row>24</xdr:row>
      <xdr:rowOff>178594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D6BFA218-48DC-4C6C-A456-7FC1CDF12765}"/>
            </a:ext>
          </a:extLst>
        </xdr:cNvPr>
        <xdr:cNvCxnSpPr/>
      </xdr:nvCxnSpPr>
      <xdr:spPr>
        <a:xfrm flipH="1" flipV="1">
          <a:off x="4236244" y="1390649"/>
          <a:ext cx="490537" cy="335994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269082</xdr:colOff>
      <xdr:row>5</xdr:row>
      <xdr:rowOff>138112</xdr:rowOff>
    </xdr:from>
    <xdr:to>
      <xdr:col>6</xdr:col>
      <xdr:colOff>142875</xdr:colOff>
      <xdr:row>24</xdr:row>
      <xdr:rowOff>178594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111E17E6-2408-4E9F-A233-CC75E338B702}"/>
            </a:ext>
          </a:extLst>
        </xdr:cNvPr>
        <xdr:cNvCxnSpPr/>
      </xdr:nvCxnSpPr>
      <xdr:spPr>
        <a:xfrm flipH="1" flipV="1">
          <a:off x="3317082" y="1090612"/>
          <a:ext cx="1397793" cy="3659982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52388</xdr:colOff>
      <xdr:row>9</xdr:row>
      <xdr:rowOff>76200</xdr:rowOff>
    </xdr:from>
    <xdr:to>
      <xdr:col>6</xdr:col>
      <xdr:colOff>166687</xdr:colOff>
      <xdr:row>24</xdr:row>
      <xdr:rowOff>130969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1669B529-8707-48BB-B494-642BAFF62A3E}"/>
            </a:ext>
          </a:extLst>
        </xdr:cNvPr>
        <xdr:cNvCxnSpPr/>
      </xdr:nvCxnSpPr>
      <xdr:spPr>
        <a:xfrm flipH="1" flipV="1">
          <a:off x="2338388" y="1790700"/>
          <a:ext cx="2400299" cy="2912269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595312</xdr:colOff>
      <xdr:row>10</xdr:row>
      <xdr:rowOff>47625</xdr:rowOff>
    </xdr:from>
    <xdr:to>
      <xdr:col>6</xdr:col>
      <xdr:colOff>130969</xdr:colOff>
      <xdr:row>24</xdr:row>
      <xdr:rowOff>166687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EA714DC0-9B1C-44A0-8E92-79E3B5E853EC}"/>
            </a:ext>
          </a:extLst>
        </xdr:cNvPr>
        <xdr:cNvCxnSpPr/>
      </xdr:nvCxnSpPr>
      <xdr:spPr>
        <a:xfrm flipH="1" flipV="1">
          <a:off x="2119312" y="1952625"/>
          <a:ext cx="2583657" cy="2786062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83344</xdr:colOff>
      <xdr:row>17</xdr:row>
      <xdr:rowOff>119062</xdr:rowOff>
    </xdr:from>
    <xdr:to>
      <xdr:col>6</xdr:col>
      <xdr:colOff>130969</xdr:colOff>
      <xdr:row>24</xdr:row>
      <xdr:rowOff>154781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E08B126F-265F-42DD-9573-A8D29363C270}"/>
            </a:ext>
          </a:extLst>
        </xdr:cNvPr>
        <xdr:cNvCxnSpPr/>
      </xdr:nvCxnSpPr>
      <xdr:spPr>
        <a:xfrm flipH="1" flipV="1">
          <a:off x="2369344" y="3357562"/>
          <a:ext cx="2333625" cy="1369219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273844</xdr:colOff>
      <xdr:row>23</xdr:row>
      <xdr:rowOff>47625</xdr:rowOff>
    </xdr:from>
    <xdr:to>
      <xdr:col>6</xdr:col>
      <xdr:colOff>154781</xdr:colOff>
      <xdr:row>24</xdr:row>
      <xdr:rowOff>154781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6CAC7C92-10E9-4CC9-BF9B-7E001BBE06E5}"/>
            </a:ext>
          </a:extLst>
        </xdr:cNvPr>
        <xdr:cNvCxnSpPr/>
      </xdr:nvCxnSpPr>
      <xdr:spPr>
        <a:xfrm flipH="1" flipV="1">
          <a:off x="273844" y="4429125"/>
          <a:ext cx="4452937" cy="29765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24</xdr:row>
      <xdr:rowOff>178594</xdr:rowOff>
    </xdr:from>
    <xdr:to>
      <xdr:col>6</xdr:col>
      <xdr:colOff>154781</xdr:colOff>
      <xdr:row>28</xdr:row>
      <xdr:rowOff>119062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82A5FDE9-C252-43D0-84BE-E8512D42F84F}"/>
            </a:ext>
          </a:extLst>
        </xdr:cNvPr>
        <xdr:cNvCxnSpPr/>
      </xdr:nvCxnSpPr>
      <xdr:spPr>
        <a:xfrm flipH="1">
          <a:off x="2381250" y="4750594"/>
          <a:ext cx="2345531" cy="70246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12</xdr:row>
      <xdr:rowOff>0</xdr:rowOff>
    </xdr:from>
    <xdr:to>
      <xdr:col>6</xdr:col>
      <xdr:colOff>130969</xdr:colOff>
      <xdr:row>24</xdr:row>
      <xdr:rowOff>142875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10E1BBF8-85C1-4430-8788-B7D2B9769ACC}"/>
            </a:ext>
          </a:extLst>
        </xdr:cNvPr>
        <xdr:cNvCxnSpPr/>
      </xdr:nvCxnSpPr>
      <xdr:spPr>
        <a:xfrm flipH="1" flipV="1">
          <a:off x="4191000" y="2286000"/>
          <a:ext cx="511969" cy="242887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511969</xdr:colOff>
      <xdr:row>3</xdr:row>
      <xdr:rowOff>166687</xdr:rowOff>
    </xdr:from>
    <xdr:to>
      <xdr:col>6</xdr:col>
      <xdr:colOff>119062</xdr:colOff>
      <xdr:row>24</xdr:row>
      <xdr:rowOff>166687</xdr:rowOff>
    </xdr:to>
    <xdr:cxnSp macro="">
      <xdr:nvCxnSpPr>
        <xdr:cNvPr id="45" name="Conector recto 44">
          <a:extLst>
            <a:ext uri="{FF2B5EF4-FFF2-40B4-BE49-F238E27FC236}">
              <a16:creationId xmlns:a16="http://schemas.microsoft.com/office/drawing/2014/main" id="{44A12728-3707-4B17-8F98-7791084F51B0}"/>
            </a:ext>
          </a:extLst>
        </xdr:cNvPr>
        <xdr:cNvCxnSpPr/>
      </xdr:nvCxnSpPr>
      <xdr:spPr>
        <a:xfrm flipH="1" flipV="1">
          <a:off x="3559969" y="738187"/>
          <a:ext cx="1131093" cy="40005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0</xdr:colOff>
      <xdr:row>7</xdr:row>
      <xdr:rowOff>0</xdr:rowOff>
    </xdr:from>
    <xdr:to>
      <xdr:col>10</xdr:col>
      <xdr:colOff>152400</xdr:colOff>
      <xdr:row>11</xdr:row>
      <xdr:rowOff>152400</xdr:rowOff>
    </xdr:to>
    <xdr:pic>
      <xdr:nvPicPr>
        <xdr:cNvPr id="48" name="Gráfico 47" descr="Home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CCAA5A-FBFE-45F3-94BD-F2065387A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858000" y="1333500"/>
          <a:ext cx="914400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6</xdr:col>
      <xdr:colOff>467423</xdr:colOff>
      <xdr:row>31</xdr:row>
      <xdr:rowOff>10341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0226BE-623A-2C6C-AAF8-E9DE21A7B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6675"/>
          <a:ext cx="5001323" cy="5849166"/>
        </a:xfrm>
        <a:prstGeom prst="rect">
          <a:avLst/>
        </a:prstGeom>
      </xdr:spPr>
    </xdr:pic>
    <xdr:clientData/>
  </xdr:twoCellAnchor>
  <xdr:twoCellAnchor>
    <xdr:from>
      <xdr:col>4</xdr:col>
      <xdr:colOff>361950</xdr:colOff>
      <xdr:row>21</xdr:row>
      <xdr:rowOff>114300</xdr:rowOff>
    </xdr:from>
    <xdr:to>
      <xdr:col>4</xdr:col>
      <xdr:colOff>533400</xdr:colOff>
      <xdr:row>23</xdr:row>
      <xdr:rowOff>28575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D851E9A-8DB8-E5B4-549A-97883CAB111D}"/>
            </a:ext>
          </a:extLst>
        </xdr:cNvPr>
        <xdr:cNvCxnSpPr/>
      </xdr:nvCxnSpPr>
      <xdr:spPr>
        <a:xfrm flipV="1">
          <a:off x="3409950" y="4114800"/>
          <a:ext cx="171450" cy="29527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17</xdr:row>
      <xdr:rowOff>180975</xdr:rowOff>
    </xdr:from>
    <xdr:to>
      <xdr:col>5</xdr:col>
      <xdr:colOff>133350</xdr:colOff>
      <xdr:row>23</xdr:row>
      <xdr:rowOff>9525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23A13C3-911C-4DF6-B719-8CBB7E8EA5D7}"/>
            </a:ext>
          </a:extLst>
        </xdr:cNvPr>
        <xdr:cNvCxnSpPr/>
      </xdr:nvCxnSpPr>
      <xdr:spPr>
        <a:xfrm flipV="1">
          <a:off x="3448050" y="3419475"/>
          <a:ext cx="495300" cy="9715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23</xdr:row>
      <xdr:rowOff>28575</xdr:rowOff>
    </xdr:from>
    <xdr:to>
      <xdr:col>4</xdr:col>
      <xdr:colOff>457200</xdr:colOff>
      <xdr:row>25</xdr:row>
      <xdr:rowOff>114300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C3C2A4A9-83A5-402D-9643-244BE3BF47AA}"/>
            </a:ext>
          </a:extLst>
        </xdr:cNvPr>
        <xdr:cNvCxnSpPr/>
      </xdr:nvCxnSpPr>
      <xdr:spPr>
        <a:xfrm flipH="1" flipV="1">
          <a:off x="3448050" y="4410075"/>
          <a:ext cx="57150" cy="4667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514350</xdr:colOff>
      <xdr:row>23</xdr:row>
      <xdr:rowOff>9525</xdr:rowOff>
    </xdr:from>
    <xdr:to>
      <xdr:col>4</xdr:col>
      <xdr:colOff>409575</xdr:colOff>
      <xdr:row>28</xdr:row>
      <xdr:rowOff>47625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E70B21D7-A523-4628-83E1-36B0DE4CCCBB}"/>
            </a:ext>
          </a:extLst>
        </xdr:cNvPr>
        <xdr:cNvCxnSpPr/>
      </xdr:nvCxnSpPr>
      <xdr:spPr>
        <a:xfrm flipV="1">
          <a:off x="2800350" y="4391025"/>
          <a:ext cx="657225" cy="9906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</xdr:colOff>
      <xdr:row>23</xdr:row>
      <xdr:rowOff>19050</xdr:rowOff>
    </xdr:from>
    <xdr:to>
      <xdr:col>4</xdr:col>
      <xdr:colOff>409575</xdr:colOff>
      <xdr:row>23</xdr:row>
      <xdr:rowOff>171450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EAB9AD2B-F43D-4F46-91D0-F9A7EC5F6A47}"/>
            </a:ext>
          </a:extLst>
        </xdr:cNvPr>
        <xdr:cNvCxnSpPr/>
      </xdr:nvCxnSpPr>
      <xdr:spPr>
        <a:xfrm flipV="1">
          <a:off x="3114675" y="4400550"/>
          <a:ext cx="342900" cy="1524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276225</xdr:colOff>
      <xdr:row>22</xdr:row>
      <xdr:rowOff>142875</xdr:rowOff>
    </xdr:from>
    <xdr:to>
      <xdr:col>4</xdr:col>
      <xdr:colOff>390525</xdr:colOff>
      <xdr:row>23</xdr:row>
      <xdr:rowOff>47625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C4F6449-230B-409A-BB1D-496C6435811E}"/>
            </a:ext>
          </a:extLst>
        </xdr:cNvPr>
        <xdr:cNvCxnSpPr/>
      </xdr:nvCxnSpPr>
      <xdr:spPr>
        <a:xfrm flipH="1" flipV="1">
          <a:off x="3324225" y="4333875"/>
          <a:ext cx="114300" cy="952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23</xdr:row>
      <xdr:rowOff>47625</xdr:rowOff>
    </xdr:from>
    <xdr:to>
      <xdr:col>4</xdr:col>
      <xdr:colOff>409575</xdr:colOff>
      <xdr:row>24</xdr:row>
      <xdr:rowOff>19050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0EDBD4F8-1B25-4BF6-BBBF-66CB04D5F7E9}"/>
            </a:ext>
          </a:extLst>
        </xdr:cNvPr>
        <xdr:cNvCxnSpPr/>
      </xdr:nvCxnSpPr>
      <xdr:spPr>
        <a:xfrm flipV="1">
          <a:off x="2867025" y="4429125"/>
          <a:ext cx="590550" cy="1619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752475</xdr:colOff>
      <xdr:row>23</xdr:row>
      <xdr:rowOff>19050</xdr:rowOff>
    </xdr:from>
    <xdr:to>
      <xdr:col>4</xdr:col>
      <xdr:colOff>390525</xdr:colOff>
      <xdr:row>24</xdr:row>
      <xdr:rowOff>104775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5AD68D8B-4431-4F4B-A860-EBA503FF4BB4}"/>
            </a:ext>
          </a:extLst>
        </xdr:cNvPr>
        <xdr:cNvCxnSpPr/>
      </xdr:nvCxnSpPr>
      <xdr:spPr>
        <a:xfrm flipV="1">
          <a:off x="2276475" y="4400550"/>
          <a:ext cx="1162050" cy="2762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504825</xdr:colOff>
      <xdr:row>21</xdr:row>
      <xdr:rowOff>142875</xdr:rowOff>
    </xdr:from>
    <xdr:to>
      <xdr:col>4</xdr:col>
      <xdr:colOff>371475</xdr:colOff>
      <xdr:row>23</xdr:row>
      <xdr:rowOff>66675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0648C836-6099-4A57-98B6-B81FD37D4B9A}"/>
            </a:ext>
          </a:extLst>
        </xdr:cNvPr>
        <xdr:cNvCxnSpPr/>
      </xdr:nvCxnSpPr>
      <xdr:spPr>
        <a:xfrm>
          <a:off x="2028825" y="4143375"/>
          <a:ext cx="1390650" cy="3048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17</xdr:row>
      <xdr:rowOff>152400</xdr:rowOff>
    </xdr:from>
    <xdr:to>
      <xdr:col>4</xdr:col>
      <xdr:colOff>371475</xdr:colOff>
      <xdr:row>23</xdr:row>
      <xdr:rowOff>76200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F1F5502D-C20C-4E7F-ABE9-35075D63346C}"/>
            </a:ext>
          </a:extLst>
        </xdr:cNvPr>
        <xdr:cNvCxnSpPr/>
      </xdr:nvCxnSpPr>
      <xdr:spPr>
        <a:xfrm>
          <a:off x="2552700" y="3390900"/>
          <a:ext cx="866775" cy="10668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17</xdr:row>
      <xdr:rowOff>47625</xdr:rowOff>
    </xdr:from>
    <xdr:to>
      <xdr:col>4</xdr:col>
      <xdr:colOff>438150</xdr:colOff>
      <xdr:row>23</xdr:row>
      <xdr:rowOff>76200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C1773CE-C4F9-4F22-B7A1-658615793B14}"/>
            </a:ext>
          </a:extLst>
        </xdr:cNvPr>
        <xdr:cNvCxnSpPr/>
      </xdr:nvCxnSpPr>
      <xdr:spPr>
        <a:xfrm flipV="1">
          <a:off x="3448050" y="3286125"/>
          <a:ext cx="38100" cy="117157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666750</xdr:colOff>
      <xdr:row>16</xdr:row>
      <xdr:rowOff>114300</xdr:rowOff>
    </xdr:from>
    <xdr:to>
      <xdr:col>4</xdr:col>
      <xdr:colOff>428625</xdr:colOff>
      <xdr:row>23</xdr:row>
      <xdr:rowOff>104775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172791B4-117B-4523-9AAA-B22DC9F0E37E}"/>
            </a:ext>
          </a:extLst>
        </xdr:cNvPr>
        <xdr:cNvCxnSpPr/>
      </xdr:nvCxnSpPr>
      <xdr:spPr>
        <a:xfrm flipH="1" flipV="1">
          <a:off x="2190750" y="3162300"/>
          <a:ext cx="1285875" cy="132397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18</xdr:row>
      <xdr:rowOff>114300</xdr:rowOff>
    </xdr:from>
    <xdr:to>
      <xdr:col>4</xdr:col>
      <xdr:colOff>438150</xdr:colOff>
      <xdr:row>23</xdr:row>
      <xdr:rowOff>76200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67DF161C-7717-449B-97EB-3FF771AC4D1C}"/>
            </a:ext>
          </a:extLst>
        </xdr:cNvPr>
        <xdr:cNvCxnSpPr/>
      </xdr:nvCxnSpPr>
      <xdr:spPr>
        <a:xfrm flipH="1" flipV="1">
          <a:off x="3095625" y="3543300"/>
          <a:ext cx="390525" cy="9144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13</xdr:row>
      <xdr:rowOff>104775</xdr:rowOff>
    </xdr:from>
    <xdr:to>
      <xdr:col>2</xdr:col>
      <xdr:colOff>457200</xdr:colOff>
      <xdr:row>14</xdr:row>
      <xdr:rowOff>57150</xdr:rowOff>
    </xdr:to>
    <xdr:sp macro="" textlink="">
      <xdr:nvSpPr>
        <xdr:cNvPr id="43" name="Elipse 42">
          <a:extLst>
            <a:ext uri="{FF2B5EF4-FFF2-40B4-BE49-F238E27FC236}">
              <a16:creationId xmlns:a16="http://schemas.microsoft.com/office/drawing/2014/main" id="{8FF7D055-397C-6E66-85BB-C7E430E1016F}"/>
            </a:ext>
          </a:extLst>
        </xdr:cNvPr>
        <xdr:cNvSpPr/>
      </xdr:nvSpPr>
      <xdr:spPr>
        <a:xfrm>
          <a:off x="1857375" y="258127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428625</xdr:colOff>
      <xdr:row>8</xdr:row>
      <xdr:rowOff>114300</xdr:rowOff>
    </xdr:from>
    <xdr:to>
      <xdr:col>3</xdr:col>
      <xdr:colOff>552450</xdr:colOff>
      <xdr:row>9</xdr:row>
      <xdr:rowOff>66675</xdr:rowOff>
    </xdr:to>
    <xdr:sp macro="" textlink="">
      <xdr:nvSpPr>
        <xdr:cNvPr id="44" name="Elipse 43">
          <a:extLst>
            <a:ext uri="{FF2B5EF4-FFF2-40B4-BE49-F238E27FC236}">
              <a16:creationId xmlns:a16="http://schemas.microsoft.com/office/drawing/2014/main" id="{64A5F29A-9A29-4358-9654-263EF3A18E82}"/>
            </a:ext>
          </a:extLst>
        </xdr:cNvPr>
        <xdr:cNvSpPr/>
      </xdr:nvSpPr>
      <xdr:spPr>
        <a:xfrm>
          <a:off x="2714625" y="1638300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390525</xdr:colOff>
      <xdr:row>16</xdr:row>
      <xdr:rowOff>152400</xdr:rowOff>
    </xdr:from>
    <xdr:to>
      <xdr:col>1</xdr:col>
      <xdr:colOff>514350</xdr:colOff>
      <xdr:row>17</xdr:row>
      <xdr:rowOff>104775</xdr:rowOff>
    </xdr:to>
    <xdr:sp macro="" textlink="">
      <xdr:nvSpPr>
        <xdr:cNvPr id="45" name="Elipse 44">
          <a:extLst>
            <a:ext uri="{FF2B5EF4-FFF2-40B4-BE49-F238E27FC236}">
              <a16:creationId xmlns:a16="http://schemas.microsoft.com/office/drawing/2014/main" id="{592D8A1E-EAFB-4617-8B2C-B6969B761A1D}"/>
            </a:ext>
          </a:extLst>
        </xdr:cNvPr>
        <xdr:cNvSpPr/>
      </xdr:nvSpPr>
      <xdr:spPr>
        <a:xfrm>
          <a:off x="1152525" y="3200400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247650</xdr:colOff>
      <xdr:row>9</xdr:row>
      <xdr:rowOff>123825</xdr:rowOff>
    </xdr:from>
    <xdr:to>
      <xdr:col>3</xdr:col>
      <xdr:colOff>371475</xdr:colOff>
      <xdr:row>10</xdr:row>
      <xdr:rowOff>76200</xdr:rowOff>
    </xdr:to>
    <xdr:sp macro="" textlink="">
      <xdr:nvSpPr>
        <xdr:cNvPr id="46" name="Elipse 45">
          <a:extLst>
            <a:ext uri="{FF2B5EF4-FFF2-40B4-BE49-F238E27FC236}">
              <a16:creationId xmlns:a16="http://schemas.microsoft.com/office/drawing/2014/main" id="{D3F968C3-E9E7-48E4-AC75-52023A509DFE}"/>
            </a:ext>
          </a:extLst>
        </xdr:cNvPr>
        <xdr:cNvSpPr/>
      </xdr:nvSpPr>
      <xdr:spPr>
        <a:xfrm>
          <a:off x="2533650" y="183832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676275</xdr:colOff>
      <xdr:row>6</xdr:row>
      <xdr:rowOff>114300</xdr:rowOff>
    </xdr:from>
    <xdr:to>
      <xdr:col>4</xdr:col>
      <xdr:colOff>38100</xdr:colOff>
      <xdr:row>7</xdr:row>
      <xdr:rowOff>66675</xdr:rowOff>
    </xdr:to>
    <xdr:sp macro="" textlink="">
      <xdr:nvSpPr>
        <xdr:cNvPr id="47" name="Elipse 46">
          <a:extLst>
            <a:ext uri="{FF2B5EF4-FFF2-40B4-BE49-F238E27FC236}">
              <a16:creationId xmlns:a16="http://schemas.microsoft.com/office/drawing/2014/main" id="{A2638879-5E24-4A88-AE70-36C823C678A7}"/>
            </a:ext>
          </a:extLst>
        </xdr:cNvPr>
        <xdr:cNvSpPr/>
      </xdr:nvSpPr>
      <xdr:spPr>
        <a:xfrm>
          <a:off x="2962275" y="1257300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0</xdr:colOff>
      <xdr:row>7</xdr:row>
      <xdr:rowOff>85725</xdr:rowOff>
    </xdr:from>
    <xdr:to>
      <xdr:col>4</xdr:col>
      <xdr:colOff>390525</xdr:colOff>
      <xdr:row>23</xdr:row>
      <xdr:rowOff>47625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F67BCC23-982D-46C2-87A4-CCB6DBB8EDCA}"/>
            </a:ext>
          </a:extLst>
        </xdr:cNvPr>
        <xdr:cNvCxnSpPr/>
      </xdr:nvCxnSpPr>
      <xdr:spPr>
        <a:xfrm flipH="1" flipV="1">
          <a:off x="3048000" y="1419225"/>
          <a:ext cx="390525" cy="30099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514350</xdr:colOff>
      <xdr:row>9</xdr:row>
      <xdr:rowOff>104775</xdr:rowOff>
    </xdr:from>
    <xdr:to>
      <xdr:col>4</xdr:col>
      <xdr:colOff>438150</xdr:colOff>
      <xdr:row>23</xdr:row>
      <xdr:rowOff>114300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5AD3CE10-59EF-4AC6-BC2C-ABFECA4478BF}"/>
            </a:ext>
          </a:extLst>
        </xdr:cNvPr>
        <xdr:cNvCxnSpPr/>
      </xdr:nvCxnSpPr>
      <xdr:spPr>
        <a:xfrm flipH="1" flipV="1">
          <a:off x="2800350" y="1819275"/>
          <a:ext cx="685800" cy="26765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13</xdr:row>
      <xdr:rowOff>152400</xdr:rowOff>
    </xdr:from>
    <xdr:to>
      <xdr:col>4</xdr:col>
      <xdr:colOff>400050</xdr:colOff>
      <xdr:row>23</xdr:row>
      <xdr:rowOff>9525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18733B2B-C7C1-4D37-85AD-90C175EDEB16}"/>
            </a:ext>
          </a:extLst>
        </xdr:cNvPr>
        <xdr:cNvCxnSpPr/>
      </xdr:nvCxnSpPr>
      <xdr:spPr>
        <a:xfrm flipH="1" flipV="1">
          <a:off x="1905000" y="2628900"/>
          <a:ext cx="1543050" cy="17621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361950</xdr:colOff>
      <xdr:row>10</xdr:row>
      <xdr:rowOff>114300</xdr:rowOff>
    </xdr:from>
    <xdr:to>
      <xdr:col>4</xdr:col>
      <xdr:colOff>390525</xdr:colOff>
      <xdr:row>23</xdr:row>
      <xdr:rowOff>57150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789492C9-7C26-4243-80B1-6EC28B69366B}"/>
            </a:ext>
          </a:extLst>
        </xdr:cNvPr>
        <xdr:cNvCxnSpPr/>
      </xdr:nvCxnSpPr>
      <xdr:spPr>
        <a:xfrm flipH="1" flipV="1">
          <a:off x="2647950" y="2019300"/>
          <a:ext cx="790575" cy="24193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447675</xdr:colOff>
      <xdr:row>17</xdr:row>
      <xdr:rowOff>9525</xdr:rowOff>
    </xdr:from>
    <xdr:to>
      <xdr:col>4</xdr:col>
      <xdr:colOff>390525</xdr:colOff>
      <xdr:row>23</xdr:row>
      <xdr:rowOff>28575</xdr:rowOff>
    </xdr:to>
    <xdr:cxnSp macro="">
      <xdr:nvCxnSpPr>
        <xdr:cNvPr id="59" name="Conector recto 58">
          <a:extLst>
            <a:ext uri="{FF2B5EF4-FFF2-40B4-BE49-F238E27FC236}">
              <a16:creationId xmlns:a16="http://schemas.microsoft.com/office/drawing/2014/main" id="{11EB4037-19FE-4856-ADB7-45D74C4E1AF6}"/>
            </a:ext>
          </a:extLst>
        </xdr:cNvPr>
        <xdr:cNvCxnSpPr/>
      </xdr:nvCxnSpPr>
      <xdr:spPr>
        <a:xfrm flipH="1" flipV="1">
          <a:off x="1209675" y="3248025"/>
          <a:ext cx="2228850" cy="11620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723900</xdr:colOff>
      <xdr:row>18</xdr:row>
      <xdr:rowOff>85725</xdr:rowOff>
    </xdr:from>
    <xdr:to>
      <xdr:col>2</xdr:col>
      <xdr:colOff>85725</xdr:colOff>
      <xdr:row>19</xdr:row>
      <xdr:rowOff>38100</xdr:rowOff>
    </xdr:to>
    <xdr:sp macro="" textlink="">
      <xdr:nvSpPr>
        <xdr:cNvPr id="61" name="Elipse 60">
          <a:extLst>
            <a:ext uri="{FF2B5EF4-FFF2-40B4-BE49-F238E27FC236}">
              <a16:creationId xmlns:a16="http://schemas.microsoft.com/office/drawing/2014/main" id="{982F2253-EED5-4EC3-97E5-CA8EC2525F65}"/>
            </a:ext>
          </a:extLst>
        </xdr:cNvPr>
        <xdr:cNvSpPr/>
      </xdr:nvSpPr>
      <xdr:spPr>
        <a:xfrm>
          <a:off x="1485900" y="351472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19050</xdr:colOff>
      <xdr:row>23</xdr:row>
      <xdr:rowOff>9525</xdr:rowOff>
    </xdr:from>
    <xdr:to>
      <xdr:col>2</xdr:col>
      <xdr:colOff>142875</xdr:colOff>
      <xdr:row>23</xdr:row>
      <xdr:rowOff>152400</xdr:rowOff>
    </xdr:to>
    <xdr:sp macro="" textlink="">
      <xdr:nvSpPr>
        <xdr:cNvPr id="62" name="Elipse 61">
          <a:extLst>
            <a:ext uri="{FF2B5EF4-FFF2-40B4-BE49-F238E27FC236}">
              <a16:creationId xmlns:a16="http://schemas.microsoft.com/office/drawing/2014/main" id="{96997133-1EC9-4C83-A170-A761886141B5}"/>
            </a:ext>
          </a:extLst>
        </xdr:cNvPr>
        <xdr:cNvSpPr/>
      </xdr:nvSpPr>
      <xdr:spPr>
        <a:xfrm>
          <a:off x="1543050" y="439102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133350</xdr:colOff>
      <xdr:row>21</xdr:row>
      <xdr:rowOff>85725</xdr:rowOff>
    </xdr:from>
    <xdr:to>
      <xdr:col>2</xdr:col>
      <xdr:colOff>257175</xdr:colOff>
      <xdr:row>22</xdr:row>
      <xdr:rowOff>38100</xdr:rowOff>
    </xdr:to>
    <xdr:sp macro="" textlink="">
      <xdr:nvSpPr>
        <xdr:cNvPr id="63" name="Elipse 62">
          <a:extLst>
            <a:ext uri="{FF2B5EF4-FFF2-40B4-BE49-F238E27FC236}">
              <a16:creationId xmlns:a16="http://schemas.microsoft.com/office/drawing/2014/main" id="{A9D1BE32-C749-4744-BDF3-DCABBE82F3C7}"/>
            </a:ext>
          </a:extLst>
        </xdr:cNvPr>
        <xdr:cNvSpPr/>
      </xdr:nvSpPr>
      <xdr:spPr>
        <a:xfrm>
          <a:off x="1657350" y="408622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409575</xdr:colOff>
      <xdr:row>17</xdr:row>
      <xdr:rowOff>180975</xdr:rowOff>
    </xdr:from>
    <xdr:to>
      <xdr:col>1</xdr:col>
      <xdr:colOff>533400</xdr:colOff>
      <xdr:row>18</xdr:row>
      <xdr:rowOff>133350</xdr:rowOff>
    </xdr:to>
    <xdr:sp macro="" textlink="">
      <xdr:nvSpPr>
        <xdr:cNvPr id="64" name="Elipse 63">
          <a:extLst>
            <a:ext uri="{FF2B5EF4-FFF2-40B4-BE49-F238E27FC236}">
              <a16:creationId xmlns:a16="http://schemas.microsoft.com/office/drawing/2014/main" id="{D0E92A2C-25C8-42CC-94FC-856DA5DBD70B}"/>
            </a:ext>
          </a:extLst>
        </xdr:cNvPr>
        <xdr:cNvSpPr/>
      </xdr:nvSpPr>
      <xdr:spPr>
        <a:xfrm>
          <a:off x="1171575" y="341947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561975</xdr:colOff>
      <xdr:row>18</xdr:row>
      <xdr:rowOff>142875</xdr:rowOff>
    </xdr:from>
    <xdr:to>
      <xdr:col>1</xdr:col>
      <xdr:colOff>685800</xdr:colOff>
      <xdr:row>19</xdr:row>
      <xdr:rowOff>95250</xdr:rowOff>
    </xdr:to>
    <xdr:sp macro="" textlink="">
      <xdr:nvSpPr>
        <xdr:cNvPr id="65" name="Elipse 64">
          <a:extLst>
            <a:ext uri="{FF2B5EF4-FFF2-40B4-BE49-F238E27FC236}">
              <a16:creationId xmlns:a16="http://schemas.microsoft.com/office/drawing/2014/main" id="{0397E1E3-49DA-4082-914D-9EA97CD28C66}"/>
            </a:ext>
          </a:extLst>
        </xdr:cNvPr>
        <xdr:cNvSpPr/>
      </xdr:nvSpPr>
      <xdr:spPr>
        <a:xfrm>
          <a:off x="1323975" y="357187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95250</xdr:colOff>
      <xdr:row>18</xdr:row>
      <xdr:rowOff>180975</xdr:rowOff>
    </xdr:from>
    <xdr:to>
      <xdr:col>4</xdr:col>
      <xdr:colOff>361950</xdr:colOff>
      <xdr:row>23</xdr:row>
      <xdr:rowOff>9525</xdr:rowOff>
    </xdr:to>
    <xdr:cxnSp macro="">
      <xdr:nvCxnSpPr>
        <xdr:cNvPr id="66" name="Conector recto 65">
          <a:extLst>
            <a:ext uri="{FF2B5EF4-FFF2-40B4-BE49-F238E27FC236}">
              <a16:creationId xmlns:a16="http://schemas.microsoft.com/office/drawing/2014/main" id="{BB2B11C0-E470-45A4-B564-0A98E9CFBC14}"/>
            </a:ext>
          </a:extLst>
        </xdr:cNvPr>
        <xdr:cNvCxnSpPr/>
      </xdr:nvCxnSpPr>
      <xdr:spPr>
        <a:xfrm flipH="1" flipV="1">
          <a:off x="1619250" y="3609975"/>
          <a:ext cx="1790700" cy="7810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623888</xdr:colOff>
      <xdr:row>19</xdr:row>
      <xdr:rowOff>95250</xdr:rowOff>
    </xdr:from>
    <xdr:to>
      <xdr:col>4</xdr:col>
      <xdr:colOff>409575</xdr:colOff>
      <xdr:row>23</xdr:row>
      <xdr:rowOff>28575</xdr:rowOff>
    </xdr:to>
    <xdr:cxnSp macro="">
      <xdr:nvCxnSpPr>
        <xdr:cNvPr id="69" name="Conector recto 68">
          <a:extLst>
            <a:ext uri="{FF2B5EF4-FFF2-40B4-BE49-F238E27FC236}">
              <a16:creationId xmlns:a16="http://schemas.microsoft.com/office/drawing/2014/main" id="{31484953-2125-47C4-978F-71C93538B0FD}"/>
            </a:ext>
          </a:extLst>
        </xdr:cNvPr>
        <xdr:cNvCxnSpPr>
          <a:endCxn id="65" idx="4"/>
        </xdr:cNvCxnSpPr>
      </xdr:nvCxnSpPr>
      <xdr:spPr>
        <a:xfrm flipH="1" flipV="1">
          <a:off x="1385888" y="3714750"/>
          <a:ext cx="2071687" cy="6953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515266</xdr:colOff>
      <xdr:row>18</xdr:row>
      <xdr:rowOff>112426</xdr:rowOff>
    </xdr:from>
    <xdr:to>
      <xdr:col>4</xdr:col>
      <xdr:colOff>342900</xdr:colOff>
      <xdr:row>23</xdr:row>
      <xdr:rowOff>9525</xdr:rowOff>
    </xdr:to>
    <xdr:cxnSp macro="">
      <xdr:nvCxnSpPr>
        <xdr:cNvPr id="72" name="Conector recto 71">
          <a:extLst>
            <a:ext uri="{FF2B5EF4-FFF2-40B4-BE49-F238E27FC236}">
              <a16:creationId xmlns:a16="http://schemas.microsoft.com/office/drawing/2014/main" id="{CA7263BC-7AB6-42A0-A257-74BA77F9CA55}"/>
            </a:ext>
          </a:extLst>
        </xdr:cNvPr>
        <xdr:cNvCxnSpPr>
          <a:endCxn id="64" idx="5"/>
        </xdr:cNvCxnSpPr>
      </xdr:nvCxnSpPr>
      <xdr:spPr>
        <a:xfrm flipH="1" flipV="1">
          <a:off x="1277266" y="3541426"/>
          <a:ext cx="2113634" cy="849599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276225</xdr:colOff>
      <xdr:row>22</xdr:row>
      <xdr:rowOff>28575</xdr:rowOff>
    </xdr:from>
    <xdr:to>
      <xdr:col>4</xdr:col>
      <xdr:colOff>381000</xdr:colOff>
      <xdr:row>23</xdr:row>
      <xdr:rowOff>28575</xdr:rowOff>
    </xdr:to>
    <xdr:cxnSp macro="">
      <xdr:nvCxnSpPr>
        <xdr:cNvPr id="75" name="Conector recto 74">
          <a:extLst>
            <a:ext uri="{FF2B5EF4-FFF2-40B4-BE49-F238E27FC236}">
              <a16:creationId xmlns:a16="http://schemas.microsoft.com/office/drawing/2014/main" id="{D06C3D3B-A643-4D19-8577-B0D986C6E35D}"/>
            </a:ext>
          </a:extLst>
        </xdr:cNvPr>
        <xdr:cNvCxnSpPr/>
      </xdr:nvCxnSpPr>
      <xdr:spPr>
        <a:xfrm flipH="1" flipV="1">
          <a:off x="1800225" y="4219575"/>
          <a:ext cx="1628775" cy="1905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22</xdr:row>
      <xdr:rowOff>161925</xdr:rowOff>
    </xdr:from>
    <xdr:to>
      <xdr:col>4</xdr:col>
      <xdr:colOff>352425</xdr:colOff>
      <xdr:row>23</xdr:row>
      <xdr:rowOff>80963</xdr:rowOff>
    </xdr:to>
    <xdr:cxnSp macro="">
      <xdr:nvCxnSpPr>
        <xdr:cNvPr id="78" name="Conector recto 77">
          <a:extLst>
            <a:ext uri="{FF2B5EF4-FFF2-40B4-BE49-F238E27FC236}">
              <a16:creationId xmlns:a16="http://schemas.microsoft.com/office/drawing/2014/main" id="{CFCB410B-0813-457F-8F80-EC42F92BE043}"/>
            </a:ext>
          </a:extLst>
        </xdr:cNvPr>
        <xdr:cNvCxnSpPr>
          <a:endCxn id="62" idx="6"/>
        </xdr:cNvCxnSpPr>
      </xdr:nvCxnSpPr>
      <xdr:spPr>
        <a:xfrm flipH="1">
          <a:off x="1666875" y="4352925"/>
          <a:ext cx="1733550" cy="10953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12</xdr:row>
      <xdr:rowOff>9525</xdr:rowOff>
    </xdr:from>
    <xdr:to>
      <xdr:col>4</xdr:col>
      <xdr:colOff>638175</xdr:colOff>
      <xdr:row>23</xdr:row>
      <xdr:rowOff>9525</xdr:rowOff>
    </xdr:to>
    <xdr:cxnSp macro="">
      <xdr:nvCxnSpPr>
        <xdr:cNvPr id="81" name="Conector recto 80">
          <a:extLst>
            <a:ext uri="{FF2B5EF4-FFF2-40B4-BE49-F238E27FC236}">
              <a16:creationId xmlns:a16="http://schemas.microsoft.com/office/drawing/2014/main" id="{F87C00E8-5630-409E-B897-A219C31969C6}"/>
            </a:ext>
          </a:extLst>
        </xdr:cNvPr>
        <xdr:cNvCxnSpPr/>
      </xdr:nvCxnSpPr>
      <xdr:spPr>
        <a:xfrm flipV="1">
          <a:off x="3448050" y="2295525"/>
          <a:ext cx="238125" cy="20955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371475</xdr:colOff>
      <xdr:row>10</xdr:row>
      <xdr:rowOff>161925</xdr:rowOff>
    </xdr:from>
    <xdr:to>
      <xdr:col>4</xdr:col>
      <xdr:colOff>581025</xdr:colOff>
      <xdr:row>23</xdr:row>
      <xdr:rowOff>38100</xdr:rowOff>
    </xdr:to>
    <xdr:cxnSp macro="">
      <xdr:nvCxnSpPr>
        <xdr:cNvPr id="84" name="Conector recto 83">
          <a:extLst>
            <a:ext uri="{FF2B5EF4-FFF2-40B4-BE49-F238E27FC236}">
              <a16:creationId xmlns:a16="http://schemas.microsoft.com/office/drawing/2014/main" id="{C85AF18B-AA2B-4722-891D-622F5C86711C}"/>
            </a:ext>
          </a:extLst>
        </xdr:cNvPr>
        <xdr:cNvCxnSpPr/>
      </xdr:nvCxnSpPr>
      <xdr:spPr>
        <a:xfrm flipV="1">
          <a:off x="3419475" y="2066925"/>
          <a:ext cx="209550" cy="235267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</xdr:colOff>
      <xdr:row>2</xdr:row>
      <xdr:rowOff>123825</xdr:rowOff>
    </xdr:from>
    <xdr:to>
      <xdr:col>3</xdr:col>
      <xdr:colOff>190500</xdr:colOff>
      <xdr:row>3</xdr:row>
      <xdr:rowOff>76200</xdr:rowOff>
    </xdr:to>
    <xdr:sp macro="" textlink="">
      <xdr:nvSpPr>
        <xdr:cNvPr id="87" name="Elipse 86">
          <a:extLst>
            <a:ext uri="{FF2B5EF4-FFF2-40B4-BE49-F238E27FC236}">
              <a16:creationId xmlns:a16="http://schemas.microsoft.com/office/drawing/2014/main" id="{BCF9B4C7-F494-4C82-B144-52A4E92610B1}"/>
            </a:ext>
          </a:extLst>
        </xdr:cNvPr>
        <xdr:cNvSpPr/>
      </xdr:nvSpPr>
      <xdr:spPr>
        <a:xfrm>
          <a:off x="2352675" y="50482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219075</xdr:colOff>
      <xdr:row>3</xdr:row>
      <xdr:rowOff>114300</xdr:rowOff>
    </xdr:from>
    <xdr:to>
      <xdr:col>3</xdr:col>
      <xdr:colOff>342900</xdr:colOff>
      <xdr:row>4</xdr:row>
      <xdr:rowOff>66675</xdr:rowOff>
    </xdr:to>
    <xdr:sp macro="" textlink="">
      <xdr:nvSpPr>
        <xdr:cNvPr id="88" name="Elipse 87">
          <a:extLst>
            <a:ext uri="{FF2B5EF4-FFF2-40B4-BE49-F238E27FC236}">
              <a16:creationId xmlns:a16="http://schemas.microsoft.com/office/drawing/2014/main" id="{8C79CD5D-3F74-47C8-B561-8C263B87802F}"/>
            </a:ext>
          </a:extLst>
        </xdr:cNvPr>
        <xdr:cNvSpPr/>
      </xdr:nvSpPr>
      <xdr:spPr>
        <a:xfrm>
          <a:off x="2505075" y="685800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19050</xdr:colOff>
      <xdr:row>5</xdr:row>
      <xdr:rowOff>142875</xdr:rowOff>
    </xdr:from>
    <xdr:to>
      <xdr:col>3</xdr:col>
      <xdr:colOff>142875</xdr:colOff>
      <xdr:row>6</xdr:row>
      <xdr:rowOff>95250</xdr:rowOff>
    </xdr:to>
    <xdr:sp macro="" textlink="">
      <xdr:nvSpPr>
        <xdr:cNvPr id="89" name="Elipse 88">
          <a:extLst>
            <a:ext uri="{FF2B5EF4-FFF2-40B4-BE49-F238E27FC236}">
              <a16:creationId xmlns:a16="http://schemas.microsoft.com/office/drawing/2014/main" id="{AE447E15-3C32-423D-AF0C-57C3A2DFA64D}"/>
            </a:ext>
          </a:extLst>
        </xdr:cNvPr>
        <xdr:cNvSpPr/>
      </xdr:nvSpPr>
      <xdr:spPr>
        <a:xfrm>
          <a:off x="2305050" y="1095375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66675</xdr:colOff>
      <xdr:row>5</xdr:row>
      <xdr:rowOff>114300</xdr:rowOff>
    </xdr:from>
    <xdr:to>
      <xdr:col>2</xdr:col>
      <xdr:colOff>190500</xdr:colOff>
      <xdr:row>6</xdr:row>
      <xdr:rowOff>66675</xdr:rowOff>
    </xdr:to>
    <xdr:sp macro="" textlink="">
      <xdr:nvSpPr>
        <xdr:cNvPr id="90" name="Elipse 89">
          <a:extLst>
            <a:ext uri="{FF2B5EF4-FFF2-40B4-BE49-F238E27FC236}">
              <a16:creationId xmlns:a16="http://schemas.microsoft.com/office/drawing/2014/main" id="{65AC80D5-AA20-48B8-BDD4-9EDD47891D9C}"/>
            </a:ext>
          </a:extLst>
        </xdr:cNvPr>
        <xdr:cNvSpPr/>
      </xdr:nvSpPr>
      <xdr:spPr>
        <a:xfrm>
          <a:off x="1590675" y="1066800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485775</xdr:colOff>
      <xdr:row>4</xdr:row>
      <xdr:rowOff>38100</xdr:rowOff>
    </xdr:from>
    <xdr:to>
      <xdr:col>2</xdr:col>
      <xdr:colOff>609600</xdr:colOff>
      <xdr:row>4</xdr:row>
      <xdr:rowOff>180975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1818C2DB-41F7-400F-BB90-231BECB87C50}"/>
            </a:ext>
          </a:extLst>
        </xdr:cNvPr>
        <xdr:cNvSpPr/>
      </xdr:nvSpPr>
      <xdr:spPr>
        <a:xfrm>
          <a:off x="2009775" y="800100"/>
          <a:ext cx="123825" cy="142875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161925</xdr:colOff>
      <xdr:row>5</xdr:row>
      <xdr:rowOff>161925</xdr:rowOff>
    </xdr:from>
    <xdr:to>
      <xdr:col>4</xdr:col>
      <xdr:colOff>390525</xdr:colOff>
      <xdr:row>23</xdr:row>
      <xdr:rowOff>85725</xdr:rowOff>
    </xdr:to>
    <xdr:cxnSp macro="">
      <xdr:nvCxnSpPr>
        <xdr:cNvPr id="92" name="Conector recto 91">
          <a:extLst>
            <a:ext uri="{FF2B5EF4-FFF2-40B4-BE49-F238E27FC236}">
              <a16:creationId xmlns:a16="http://schemas.microsoft.com/office/drawing/2014/main" id="{5A7158A9-5F75-47A7-A751-8E166B915F0B}"/>
            </a:ext>
          </a:extLst>
        </xdr:cNvPr>
        <xdr:cNvCxnSpPr/>
      </xdr:nvCxnSpPr>
      <xdr:spPr>
        <a:xfrm flipH="1" flipV="1">
          <a:off x="1685925" y="1114425"/>
          <a:ext cx="1752600" cy="33528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5</xdr:row>
      <xdr:rowOff>57150</xdr:rowOff>
    </xdr:from>
    <xdr:to>
      <xdr:col>4</xdr:col>
      <xdr:colOff>409575</xdr:colOff>
      <xdr:row>23</xdr:row>
      <xdr:rowOff>104775</xdr:rowOff>
    </xdr:to>
    <xdr:cxnSp macro="">
      <xdr:nvCxnSpPr>
        <xdr:cNvPr id="94" name="Conector recto 93">
          <a:extLst>
            <a:ext uri="{FF2B5EF4-FFF2-40B4-BE49-F238E27FC236}">
              <a16:creationId xmlns:a16="http://schemas.microsoft.com/office/drawing/2014/main" id="{0BCD91D2-A8EE-4FF7-9F38-88191721D01E}"/>
            </a:ext>
          </a:extLst>
        </xdr:cNvPr>
        <xdr:cNvCxnSpPr/>
      </xdr:nvCxnSpPr>
      <xdr:spPr>
        <a:xfrm flipH="1" flipV="1">
          <a:off x="2095500" y="1009650"/>
          <a:ext cx="1362075" cy="34766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80963</xdr:colOff>
      <xdr:row>6</xdr:row>
      <xdr:rowOff>95250</xdr:rowOff>
    </xdr:from>
    <xdr:to>
      <xdr:col>4</xdr:col>
      <xdr:colOff>371475</xdr:colOff>
      <xdr:row>23</xdr:row>
      <xdr:rowOff>28575</xdr:rowOff>
    </xdr:to>
    <xdr:cxnSp macro="">
      <xdr:nvCxnSpPr>
        <xdr:cNvPr id="97" name="Conector recto 96">
          <a:extLst>
            <a:ext uri="{FF2B5EF4-FFF2-40B4-BE49-F238E27FC236}">
              <a16:creationId xmlns:a16="http://schemas.microsoft.com/office/drawing/2014/main" id="{A9D120E2-D8C3-4D9D-81C6-BD45FD82CE79}"/>
            </a:ext>
          </a:extLst>
        </xdr:cNvPr>
        <xdr:cNvCxnSpPr>
          <a:endCxn id="89" idx="4"/>
        </xdr:cNvCxnSpPr>
      </xdr:nvCxnSpPr>
      <xdr:spPr>
        <a:xfrm flipH="1" flipV="1">
          <a:off x="2366963" y="1238250"/>
          <a:ext cx="1052512" cy="31718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285750</xdr:colOff>
      <xdr:row>3</xdr:row>
      <xdr:rowOff>161925</xdr:rowOff>
    </xdr:from>
    <xdr:to>
      <xdr:col>4</xdr:col>
      <xdr:colOff>352425</xdr:colOff>
      <xdr:row>23</xdr:row>
      <xdr:rowOff>9525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ED9D0C94-375B-432E-98D2-975EE1F6C802}"/>
            </a:ext>
          </a:extLst>
        </xdr:cNvPr>
        <xdr:cNvCxnSpPr/>
      </xdr:nvCxnSpPr>
      <xdr:spPr>
        <a:xfrm flipH="1" flipV="1">
          <a:off x="2571750" y="733425"/>
          <a:ext cx="828675" cy="36576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85725</xdr:colOff>
      <xdr:row>2</xdr:row>
      <xdr:rowOff>171450</xdr:rowOff>
    </xdr:from>
    <xdr:to>
      <xdr:col>4</xdr:col>
      <xdr:colOff>438150</xdr:colOff>
      <xdr:row>23</xdr:row>
      <xdr:rowOff>0</xdr:rowOff>
    </xdr:to>
    <xdr:cxnSp macro="">
      <xdr:nvCxnSpPr>
        <xdr:cNvPr id="102" name="Conector recto 101">
          <a:extLst>
            <a:ext uri="{FF2B5EF4-FFF2-40B4-BE49-F238E27FC236}">
              <a16:creationId xmlns:a16="http://schemas.microsoft.com/office/drawing/2014/main" id="{33390A72-A796-422F-87FC-FC66F1CD9BAD}"/>
            </a:ext>
          </a:extLst>
        </xdr:cNvPr>
        <xdr:cNvCxnSpPr/>
      </xdr:nvCxnSpPr>
      <xdr:spPr>
        <a:xfrm flipH="1" flipV="1">
          <a:off x="2371725" y="552450"/>
          <a:ext cx="1114425" cy="38290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152400</xdr:colOff>
      <xdr:row>12</xdr:row>
      <xdr:rowOff>152400</xdr:rowOff>
    </xdr:to>
    <xdr:pic>
      <xdr:nvPicPr>
        <xdr:cNvPr id="105" name="Gráfico 104" descr="Home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53A0B7-E1FD-4DD4-B61A-863F31FB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334000" y="1524000"/>
          <a:ext cx="914400" cy="914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rnulfo Camacho Celis" id="{1CEF77BC-7CFE-4EF5-AF42-3F012439F809}" userId="S::acamachoce@deaj.ramajudicial.gov.co::ef132593-74e8-4280-8608-5696dff98f5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0" dT="2023-11-09T20:50:20.15" personId="{1CEF77BC-7CFE-4EF5-AF42-3F012439F809}" id="{2A7D6B39-DA8A-4FAF-AD6A-ABEC81B32F59}">
    <text>Valor de diferencia de Margen entre menor cotización y mayor cotización por galón</text>
  </threadedComment>
  <threadedComment ref="D15" dT="2023-11-09T19:56:53.53" personId="{1CEF77BC-7CFE-4EF5-AF42-3F012439F809}" id="{5259AE0B-F5D4-4E65-992E-52E2DB27C390}">
    <text>Precio para Bogotá MinMinas</text>
  </threadedComment>
  <threadedComment ref="F25" dT="2023-11-09T19:56:04.34" personId="{1CEF77BC-7CFE-4EF5-AF42-3F012439F809}" id="{1BF859F7-7545-4378-9BD1-D8B2419D35C3}">
    <text>150 galones al mes consumo por vehículo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R2" dT="2023-11-09T23:05:26.56" personId="{1CEF77BC-7CFE-4EF5-AF42-3F012439F809}" id="{19E57115-F1D2-46F3-BA55-F849DC5ACEB1}">
    <text>Facturación Actual</text>
  </threadedComment>
  <threadedComment ref="U36" dT="2023-11-09T23:10:57.35" personId="{1CEF77BC-7CFE-4EF5-AF42-3F012439F809}" id="{44ECDC6E-3B8E-4639-8A68-77900E0FE954}">
    <text>Galones de diferencia según tasa de Crecimiento mensual del precio en O2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CD5B5-2EC9-4B9A-BED5-74964271718D}">
  <dimension ref="B3:N35"/>
  <sheetViews>
    <sheetView topLeftCell="D10" zoomScale="110" zoomScaleNormal="110" workbookViewId="0">
      <selection activeCell="M19" sqref="M19"/>
    </sheetView>
  </sheetViews>
  <sheetFormatPr defaultColWidth="11.42578125" defaultRowHeight="15"/>
  <cols>
    <col min="1" max="1" width="11.42578125" style="1"/>
    <col min="2" max="2" width="31.140625" style="1" customWidth="1"/>
    <col min="3" max="3" width="24.7109375" style="1" customWidth="1"/>
    <col min="4" max="4" width="27.85546875" style="1" customWidth="1"/>
    <col min="5" max="12" width="11.42578125" style="1" customWidth="1"/>
    <col min="13" max="13" width="17.85546875" style="1" customWidth="1"/>
    <col min="14" max="16384" width="11.42578125" style="1"/>
  </cols>
  <sheetData>
    <row r="3" spans="2:14">
      <c r="B3" s="2" t="s">
        <v>0</v>
      </c>
      <c r="C3" s="3">
        <v>7008858829</v>
      </c>
    </row>
    <row r="4" spans="2:14">
      <c r="B4" s="12" t="s">
        <v>1</v>
      </c>
      <c r="C4" s="11">
        <v>590717.14</v>
      </c>
    </row>
    <row r="5" spans="2:14" ht="45">
      <c r="E5" s="6" t="s">
        <v>2</v>
      </c>
      <c r="F5" s="6" t="s">
        <v>3</v>
      </c>
      <c r="G5" s="6" t="s">
        <v>4</v>
      </c>
      <c r="H5" s="4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</row>
    <row r="6" spans="2:14">
      <c r="D6" s="6" t="s">
        <v>12</v>
      </c>
      <c r="E6" s="5">
        <v>519.76</v>
      </c>
      <c r="F6" s="26">
        <v>956</v>
      </c>
      <c r="G6" s="9">
        <v>0.41570000000000001</v>
      </c>
      <c r="H6" s="9">
        <v>0.05</v>
      </c>
      <c r="I6" s="10">
        <v>0.55549999999999999</v>
      </c>
      <c r="J6" s="8">
        <v>0.4</v>
      </c>
      <c r="K6" s="13">
        <v>0.64</v>
      </c>
      <c r="L6" s="15">
        <f>K6*F6</f>
        <v>611.84</v>
      </c>
      <c r="M6" s="27">
        <f>F6-L6</f>
        <v>344.15999999999997</v>
      </c>
      <c r="N6" s="8">
        <v>0.04</v>
      </c>
    </row>
    <row r="7" spans="2:14">
      <c r="D7" s="6" t="s">
        <v>13</v>
      </c>
      <c r="E7" s="5">
        <v>519.76</v>
      </c>
      <c r="F7" s="26">
        <v>956</v>
      </c>
      <c r="G7" s="9">
        <v>0.41570000000000001</v>
      </c>
      <c r="H7" s="9">
        <v>0.05</v>
      </c>
      <c r="I7" s="10">
        <v>0.4677</v>
      </c>
      <c r="J7" s="8">
        <v>0.16500000000000001</v>
      </c>
      <c r="K7" s="14">
        <v>0.63229999999999997</v>
      </c>
      <c r="L7" s="15">
        <f>K7*F7</f>
        <v>604.47879999999998</v>
      </c>
      <c r="M7" s="27">
        <f t="shared" ref="M7:M8" si="0">F7-L7</f>
        <v>351.52120000000002</v>
      </c>
      <c r="N7" s="8">
        <v>5.0099999999999999E-2</v>
      </c>
    </row>
    <row r="8" spans="2:14" ht="15.75" customHeight="1">
      <c r="D8" s="6" t="s">
        <v>14</v>
      </c>
      <c r="E8" s="5">
        <v>519.76</v>
      </c>
      <c r="F8" s="26">
        <v>956</v>
      </c>
      <c r="G8" s="9">
        <v>0.41570000000000001</v>
      </c>
      <c r="H8" s="9">
        <v>0.05</v>
      </c>
      <c r="I8" s="10">
        <v>0.27750000000000002</v>
      </c>
      <c r="J8" s="8">
        <v>0.01</v>
      </c>
      <c r="K8" s="14">
        <v>0.42299999999999999</v>
      </c>
      <c r="L8" s="15">
        <f>K8*F8</f>
        <v>404.38799999999998</v>
      </c>
      <c r="M8" s="27">
        <f t="shared" si="0"/>
        <v>551.61200000000008</v>
      </c>
      <c r="N8" s="8">
        <v>0.01</v>
      </c>
    </row>
    <row r="10" spans="2:14">
      <c r="M10" s="49">
        <f>M8-M6</f>
        <v>207.45200000000011</v>
      </c>
    </row>
    <row r="12" spans="2:14">
      <c r="B12" s="12" t="s">
        <v>15</v>
      </c>
      <c r="C12" s="28">
        <f>C3/C4</f>
        <v>11864.999937194983</v>
      </c>
    </row>
    <row r="13" spans="2:14">
      <c r="B13" s="12" t="s">
        <v>16</v>
      </c>
      <c r="C13" s="21">
        <f>C4*F6</f>
        <v>564725585.84000003</v>
      </c>
      <c r="D13" s="29">
        <f>C13/C3</f>
        <v>8.0573114627930542E-2</v>
      </c>
    </row>
    <row r="15" spans="2:14" ht="17.25" customHeight="1">
      <c r="B15" s="12" t="s">
        <v>17</v>
      </c>
      <c r="C15" s="11">
        <f>C12-F6</f>
        <v>10908.999937194983</v>
      </c>
      <c r="D15" s="32">
        <v>14973</v>
      </c>
      <c r="I15" s="59" t="s">
        <v>18</v>
      </c>
      <c r="J15" s="60"/>
      <c r="K15" s="59" t="s">
        <v>19</v>
      </c>
      <c r="L15" s="60"/>
    </row>
    <row r="16" spans="2:14" ht="15" customHeight="1">
      <c r="F16" s="59" t="s">
        <v>12</v>
      </c>
      <c r="G16" s="60"/>
      <c r="H16" s="60"/>
      <c r="I16" s="61">
        <v>52</v>
      </c>
      <c r="J16" s="61"/>
      <c r="K16" s="62">
        <f>ROUNDDOWN(I16/C33,0)</f>
        <v>8</v>
      </c>
      <c r="L16" s="62"/>
    </row>
    <row r="17" spans="2:13" ht="15" customHeight="1">
      <c r="B17" s="12" t="s">
        <v>20</v>
      </c>
      <c r="C17" s="11">
        <f>$C$15+M6</f>
        <v>11253.159937194983</v>
      </c>
      <c r="D17" s="30">
        <f>$D$15+M6</f>
        <v>15317.16</v>
      </c>
      <c r="F17" s="59" t="s">
        <v>13</v>
      </c>
      <c r="G17" s="60"/>
      <c r="H17" s="60"/>
      <c r="I17" s="61">
        <v>101</v>
      </c>
      <c r="J17" s="61"/>
      <c r="K17" s="62">
        <f>ROUNDDOWN(I17/C34,0)</f>
        <v>3</v>
      </c>
      <c r="L17" s="62"/>
      <c r="M17" s="1">
        <f>K17/K16-1</f>
        <v>-0.625</v>
      </c>
    </row>
    <row r="18" spans="2:13" ht="15" customHeight="1">
      <c r="B18" s="12" t="s">
        <v>21</v>
      </c>
      <c r="C18" s="11">
        <f t="shared" ref="C18:C19" si="1">$C$15+M7</f>
        <v>11260.521137194983</v>
      </c>
      <c r="D18" s="30">
        <f t="shared" ref="D18:D19" si="2">$D$15+M7</f>
        <v>15324.521199999999</v>
      </c>
      <c r="F18" s="59" t="s">
        <v>14</v>
      </c>
      <c r="G18" s="60"/>
      <c r="H18" s="60"/>
      <c r="I18" s="61">
        <v>343</v>
      </c>
      <c r="J18" s="61"/>
      <c r="K18" s="62">
        <f>ROUNDDOWN(I18/C35,0)</f>
        <v>5</v>
      </c>
      <c r="L18" s="62"/>
      <c r="M18" s="1">
        <f>K18/K16-1</f>
        <v>-0.375</v>
      </c>
    </row>
    <row r="19" spans="2:13">
      <c r="B19" s="12" t="s">
        <v>22</v>
      </c>
      <c r="C19" s="11">
        <f t="shared" si="1"/>
        <v>11460.611937194983</v>
      </c>
      <c r="D19" s="30">
        <f t="shared" si="2"/>
        <v>15524.612000000001</v>
      </c>
    </row>
    <row r="21" spans="2:13">
      <c r="B21" s="12" t="s">
        <v>23</v>
      </c>
      <c r="C21" s="24">
        <f>$C$3/C17</f>
        <v>622834.72981075058</v>
      </c>
      <c r="D21" s="31">
        <f>$C$3/D17</f>
        <v>457582.13852959685</v>
      </c>
    </row>
    <row r="22" spans="2:13">
      <c r="B22" s="12" t="s">
        <v>24</v>
      </c>
      <c r="C22" s="11">
        <f>$C$3/C18</f>
        <v>622427.57183313812</v>
      </c>
      <c r="D22" s="30">
        <f t="shared" ref="D22:D23" si="3">$C$3/D18</f>
        <v>457362.3369714155</v>
      </c>
      <c r="E22" s="16">
        <f>C21-C22</f>
        <v>407.15797761245631</v>
      </c>
      <c r="F22" s="16">
        <f>D22-D21</f>
        <v>-219.80155818135245</v>
      </c>
    </row>
    <row r="23" spans="2:13">
      <c r="B23" s="12" t="s">
        <v>25</v>
      </c>
      <c r="C23" s="23">
        <f>$C$3/C19</f>
        <v>611560.61014970881</v>
      </c>
      <c r="D23" s="33">
        <f t="shared" si="3"/>
        <v>451467.56833600736</v>
      </c>
      <c r="E23" s="16">
        <f>C21-C23</f>
        <v>11274.119661041768</v>
      </c>
      <c r="F23" s="25">
        <f>D21-D23</f>
        <v>6114.5701935894904</v>
      </c>
    </row>
    <row r="25" spans="2:13" ht="30">
      <c r="B25" s="12" t="s">
        <v>26</v>
      </c>
      <c r="C25" s="22">
        <f>C21*M6</f>
        <v>214354800.6116679</v>
      </c>
      <c r="F25" s="1">
        <v>150</v>
      </c>
      <c r="G25" s="34">
        <f>F23/F25</f>
        <v>40.763801290596604</v>
      </c>
    </row>
    <row r="27" spans="2:13">
      <c r="B27" s="12" t="s">
        <v>27</v>
      </c>
      <c r="C27" s="17">
        <v>285</v>
      </c>
    </row>
    <row r="28" spans="2:13">
      <c r="B28" s="12" t="s">
        <v>28</v>
      </c>
      <c r="C28" s="17">
        <v>1</v>
      </c>
    </row>
    <row r="29" spans="2:13">
      <c r="C29" s="18">
        <f>SUM(C27:C28)</f>
        <v>286</v>
      </c>
    </row>
    <row r="32" spans="2:13">
      <c r="C32" s="6" t="s">
        <v>29</v>
      </c>
    </row>
    <row r="33" spans="2:4">
      <c r="B33" s="6" t="s">
        <v>12</v>
      </c>
      <c r="C33" s="20">
        <v>6</v>
      </c>
    </row>
    <row r="34" spans="2:4">
      <c r="B34" s="6" t="s">
        <v>13</v>
      </c>
      <c r="C34" s="20">
        <v>26</v>
      </c>
      <c r="D34" s="1">
        <f>C34/C33-1</f>
        <v>3.333333333333333</v>
      </c>
    </row>
    <row r="35" spans="2:4">
      <c r="B35" s="6" t="s">
        <v>14</v>
      </c>
      <c r="C35" s="20">
        <v>60</v>
      </c>
      <c r="D35" s="1">
        <f>C35/C34-1</f>
        <v>1.3076923076923075</v>
      </c>
    </row>
  </sheetData>
  <mergeCells count="11">
    <mergeCell ref="K15:L15"/>
    <mergeCell ref="K16:L16"/>
    <mergeCell ref="K17:L17"/>
    <mergeCell ref="K18:L18"/>
    <mergeCell ref="F17:H17"/>
    <mergeCell ref="F16:H16"/>
    <mergeCell ref="F18:H18"/>
    <mergeCell ref="I15:J15"/>
    <mergeCell ref="I16:J16"/>
    <mergeCell ref="I17:J17"/>
    <mergeCell ref="I18:J18"/>
  </mergeCells>
  <dataValidations count="13">
    <dataValidation type="decimal" allowBlank="1" showInputMessage="1" showErrorMessage="1" errorTitle="Error presupuesto" error="Por favor digite un numero entre 1 y 999999999999" sqref="C3 D1" xr:uid="{F1DC03AF-2A7C-4496-ADA3-71AA81CC77D4}">
      <formula1>1</formula1>
      <formula2>999999999999</formula2>
    </dataValidation>
    <dataValidation type="decimal" allowBlank="1" showInputMessage="1" showErrorMessage="1" errorTitle="Error descuento Minorista" error="El descuento minorista final debe estar entre: 57,58% y 100,00%" promptTitle="Descuento Minorista Proveedor" prompt="El descuento minorista final resultante no puede ser inferior al especificado en el catálogo: 57,58%" sqref="K6" xr:uid="{79654B10-0789-473B-9A6B-8C4945CC8DF0}">
      <formula1>0.5758</formula1>
      <formula2>1</formula2>
    </dataValidation>
    <dataValidation type="decimal" allowBlank="1" showInputMessage="1" showErrorMessage="1" errorTitle="Error descuento Mayorista" error="El descuento mayorista final debe estar entre: 12,05% y 100,00%" promptTitle="Descuento Mayorista Proveedor" prompt="El descuento mayorista final resultante no puede ser inferior al especificado en el catálogo: 12,05%" sqref="J6" xr:uid="{7BD8C568-AEF5-4342-8902-5B307D92A9EF}">
      <formula1>0.1205</formula1>
      <formula2>1</formula2>
    </dataValidation>
    <dataValidation type="decimal" allowBlank="1" showInputMessage="1" showErrorMessage="1" errorTitle="Error descuento integral" error="El descuento final debe estar entre: 41,54% y 100,00%" promptTitle="Descuento Integral Proveedor" prompt="El descuento integral final resultante no puede ser inferior al especificado en el catálogo: 41,54%" sqref="I6" xr:uid="{DB1CC15F-2FA7-427C-9D9F-4ACD454DE7A5}">
      <formula1>0.4154</formula1>
      <formula2>1</formula2>
    </dataValidation>
    <dataValidation type="decimal" allowBlank="1" showInputMessage="1" showErrorMessage="1" errorTitle="Error descuento Extra" error="El descuento Extra final debe estar entre: 4,00% y 100,00%" promptTitle="Descuento Extra Proveedor" prompt="El descuento Extra final resultante no puede ser inferior al especificado en el catálogo: 4,00%" sqref="N6" xr:uid="{5DB09914-F90C-4803-BF47-8AEE91CA0525}">
      <formula1>0.04</formula1>
      <formula2>1</formula2>
    </dataValidation>
    <dataValidation type="decimal" allowBlank="1" showInputMessage="1" showErrorMessage="1" errorTitle="Error descuento integral" error="El descuento final debe estar entre: 41,57% y 100,00%" promptTitle="Descuento Integral Proveedor" prompt="El descuento integral final resultante no puede ser inferior al especificado en el catálogo: 41,57%" sqref="I7" xr:uid="{22EC349A-32D7-401E-8ECD-40968DA1A7A6}">
      <formula1>0.4157</formula1>
      <formula2>1</formula2>
    </dataValidation>
    <dataValidation type="decimal" allowBlank="1" showInputMessage="1" showErrorMessage="1" errorTitle="Error descuento Mayorista" error="El descuento mayorista final debe estar entre: 16,50% y 100,00%" promptTitle="Descuento Mayorista Proveedor" prompt="El descuento mayorista final resultante no puede ser inferior al especificado en el catálogo: 16,50%" sqref="J7" xr:uid="{0C34D3C1-258E-4AFE-B595-6F8914803B21}">
      <formula1>0.165</formula1>
      <formula2>1</formula2>
    </dataValidation>
    <dataValidation type="decimal" allowBlank="1" showInputMessage="1" showErrorMessage="1" errorTitle="Error descuento Minorista" error="El descuento minorista final debe estar entre: 55,20% y 100,00%" promptTitle="Descuento Minorista Proveedor" prompt="El descuento minorista final resultante no puede ser inferior al especificado en el catálogo: 55,20%" sqref="K7" xr:uid="{1E4B1DE6-4C07-4618-B62E-2FFC7B5CDD94}">
      <formula1>0.552</formula1>
      <formula2>1</formula2>
    </dataValidation>
    <dataValidation type="decimal" allowBlank="1" showInputMessage="1" showErrorMessage="1" errorTitle="Error descuento Extra" error="El descuento Extra final debe estar entre: 2,72% y 100,00%" promptTitle="Descuento Extra Proveedor" prompt="El descuento Extra final resultante no puede ser inferior al especificado en el catálogo: 2,72%" sqref="N7" xr:uid="{3C6577AE-6754-4655-95F1-D01551A974EF}">
      <formula1>0.0272</formula1>
      <formula2>1</formula2>
    </dataValidation>
    <dataValidation type="decimal" allowBlank="1" showInputMessage="1" showErrorMessage="1" errorTitle="Error descuento integral" error="El descuento final debe estar entre: 13,31% y 100,00%" promptTitle="Descuento Integral Proveedor" prompt="El descuento integral final resultante no puede ser inferior al especificado en el catálogo: 13,31%" sqref="I8" xr:uid="{C9B361A1-B548-4D7F-B647-CC2DE0899A39}">
      <formula1>0.1331</formula1>
      <formula2>1</formula2>
    </dataValidation>
    <dataValidation type="decimal" allowBlank="1" showInputMessage="1" showErrorMessage="1" errorTitle="Error descuento Mayorista" error="El descuento mayorista final debe estar entre: 1,00% y 100,00%" promptTitle="Descuento Mayorista Proveedor" prompt="El descuento mayorista final resultante no puede ser inferior al especificado en el catálogo: 1,00%" sqref="J8" xr:uid="{30CDA65C-0137-4174-BE42-38732F890989}">
      <formula1>0.01</formula1>
      <formula2>1</formula2>
    </dataValidation>
    <dataValidation type="decimal" allowBlank="1" showInputMessage="1" showErrorMessage="1" errorTitle="Error descuento Minorista" error="El descuento minorista final debe estar entre: 20,00% y 100,00%" promptTitle="Descuento Minorista Proveedor" prompt="El descuento minorista final resultante no puede ser inferior al especificado en el catálogo: 20,00%" sqref="K8" xr:uid="{B5DF40C8-EF45-45ED-878F-1423CF101CC7}">
      <formula1>0.2</formula1>
      <formula2>1</formula2>
    </dataValidation>
    <dataValidation type="decimal" allowBlank="1" showInputMessage="1" showErrorMessage="1" errorTitle="Error descuento Extra" error="El descuento Extra final debe estar entre: 1,00% y 100,00%" promptTitle="Descuento Extra Proveedor" prompt="El descuento Extra final resultante no puede ser inferior al especificado en el catálogo: 1,00%" sqref="N8" xr:uid="{7EF97AE8-B049-40A0-808C-5F6D43DF5B1F}">
      <formula1>0.01</formula1>
      <formula2>1</formula2>
    </dataValidation>
  </dataValidations>
  <hyperlinks>
    <hyperlink ref="C33" location="DISTRICOM!A1" display="DISTRICOM!A1" xr:uid="{01A9762A-A8C0-4842-B67B-20305AAD9363}"/>
    <hyperlink ref="C34" location="AUTOGAS!A1" display="AUTOGAS!A1" xr:uid="{83160922-6772-4E7B-A64B-69602FFE7D37}"/>
    <hyperlink ref="C35" location="TERPEL!A1" display="TERPEL!A1" xr:uid="{CADAC491-00F1-41AD-8FCF-9C12AF7C2FFA}"/>
  </hyperlink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BF4EC-8A27-48EF-A63B-4B7908074D1C}">
  <dimension ref="B1:W36"/>
  <sheetViews>
    <sheetView topLeftCell="L1" workbookViewId="0">
      <selection activeCell="T1" sqref="T1"/>
    </sheetView>
  </sheetViews>
  <sheetFormatPr defaultColWidth="11.42578125" defaultRowHeight="15"/>
  <cols>
    <col min="2" max="2" width="7" customWidth="1"/>
    <col min="5" max="5" width="12" style="36" bestFit="1" customWidth="1"/>
    <col min="7" max="7" width="16.7109375" bestFit="1" customWidth="1"/>
    <col min="9" max="9" width="19.28515625" bestFit="1" customWidth="1"/>
    <col min="10" max="10" width="12.140625" customWidth="1"/>
    <col min="11" max="11" width="19.28515625" bestFit="1" customWidth="1"/>
    <col min="12" max="12" width="12.140625" customWidth="1"/>
    <col min="13" max="13" width="16.28515625" customWidth="1"/>
    <col min="14" max="14" width="9" bestFit="1" customWidth="1"/>
    <col min="16" max="16" width="12" bestFit="1" customWidth="1"/>
    <col min="17" max="17" width="3" style="50" bestFit="1" customWidth="1"/>
    <col min="18" max="18" width="16.7109375" bestFit="1" customWidth="1"/>
    <col min="20" max="20" width="11" bestFit="1" customWidth="1"/>
    <col min="23" max="23" width="13.140625" bestFit="1" customWidth="1"/>
  </cols>
  <sheetData>
    <row r="1" spans="2:23" ht="45">
      <c r="H1" s="6" t="s">
        <v>12</v>
      </c>
      <c r="J1" s="6" t="s">
        <v>13</v>
      </c>
      <c r="L1" s="6" t="s">
        <v>14</v>
      </c>
      <c r="S1" s="6" t="s">
        <v>12</v>
      </c>
      <c r="T1" s="6" t="s">
        <v>13</v>
      </c>
      <c r="U1" s="6" t="s">
        <v>14</v>
      </c>
      <c r="W1" s="6" t="s">
        <v>14</v>
      </c>
    </row>
    <row r="2" spans="2:23">
      <c r="B2">
        <v>1</v>
      </c>
      <c r="C2" s="48">
        <v>150</v>
      </c>
      <c r="D2">
        <v>188</v>
      </c>
      <c r="E2" s="36">
        <f>C2*D2</f>
        <v>28200</v>
      </c>
      <c r="F2" s="38">
        <f>RESUMEN!D15</f>
        <v>14973</v>
      </c>
      <c r="G2" s="39">
        <f>F2*E2</f>
        <v>422238600</v>
      </c>
      <c r="H2" s="46">
        <f>$F$2+RESUMEN!M6</f>
        <v>15317.16</v>
      </c>
      <c r="I2" s="42">
        <f>E2*H2</f>
        <v>431943912</v>
      </c>
      <c r="J2" s="46">
        <f>F2+RESUMEN!M7</f>
        <v>15324.521199999999</v>
      </c>
      <c r="K2" s="43">
        <f>E2*J2</f>
        <v>432151497.83999997</v>
      </c>
      <c r="L2" s="46">
        <f>F2+RESUMEN!M8</f>
        <v>15524.612000000001</v>
      </c>
      <c r="M2" s="44">
        <f>L2*E2</f>
        <v>437794058.40000004</v>
      </c>
      <c r="N2" t="s">
        <v>30</v>
      </c>
      <c r="O2" s="58">
        <v>0.01</v>
      </c>
      <c r="P2" s="47">
        <f>M2-I2</f>
        <v>5850146.4000000358</v>
      </c>
      <c r="Q2" s="50">
        <v>1</v>
      </c>
      <c r="R2" s="35">
        <v>180000000</v>
      </c>
      <c r="S2" s="52">
        <f>R2/H2</f>
        <v>11751.525739758545</v>
      </c>
      <c r="T2" s="52">
        <f>R2/J2</f>
        <v>11745.880843572457</v>
      </c>
      <c r="U2" s="52">
        <f>R2/L2</f>
        <v>11594.492667514009</v>
      </c>
      <c r="V2" s="53">
        <f>S2-U2</f>
        <v>157.03307224453602</v>
      </c>
      <c r="W2" s="36">
        <f>V2*L2</f>
        <v>2437877.5177643909</v>
      </c>
    </row>
    <row r="3" spans="2:23">
      <c r="B3">
        <v>2</v>
      </c>
      <c r="C3">
        <v>150</v>
      </c>
      <c r="D3">
        <v>188</v>
      </c>
      <c r="E3" s="36">
        <f t="shared" ref="E3:E33" si="0">C3*D3</f>
        <v>28200</v>
      </c>
      <c r="F3" s="37">
        <f>F2*(1+$O$2)</f>
        <v>15122.73</v>
      </c>
      <c r="G3" s="39">
        <f t="shared" ref="G3:G33" si="1">F3*E3</f>
        <v>426460986</v>
      </c>
      <c r="H3" s="37">
        <f>H2*(1+$O$2)</f>
        <v>15470.3316</v>
      </c>
      <c r="I3" s="42">
        <f t="shared" ref="I3:I33" si="2">E3*H3</f>
        <v>436263351.12</v>
      </c>
      <c r="J3" s="37">
        <f>J2*(1+$O$2)</f>
        <v>15477.766411999999</v>
      </c>
      <c r="K3" s="43">
        <f t="shared" ref="K3:K33" si="3">E3*J3</f>
        <v>436473012.81839997</v>
      </c>
      <c r="L3" s="37">
        <f>L2*(1+$O$2)</f>
        <v>15679.858120000001</v>
      </c>
      <c r="M3" s="44">
        <f t="shared" ref="M3:M33" si="4">L3*E3</f>
        <v>442171998.98400003</v>
      </c>
      <c r="Q3" s="50">
        <v>2</v>
      </c>
      <c r="R3" s="47">
        <f>R2*(1+$O$2)</f>
        <v>181800000</v>
      </c>
      <c r="S3" s="52">
        <f t="shared" ref="S3:S33" si="5">R3/H3</f>
        <v>11751.525739758546</v>
      </c>
      <c r="T3" s="52">
        <f t="shared" ref="T3:T33" si="6">R3/J3</f>
        <v>11745.880843572457</v>
      </c>
      <c r="U3" s="52">
        <f t="shared" ref="U3:U33" si="7">R3/L3</f>
        <v>11594.492667514009</v>
      </c>
      <c r="V3" s="53">
        <f t="shared" ref="V3:V33" si="8">S3-U3</f>
        <v>157.03307224453783</v>
      </c>
      <c r="W3" s="36">
        <f t="shared" ref="W3:W33" si="9">V3*L3</f>
        <v>2462256.2929420634</v>
      </c>
    </row>
    <row r="4" spans="2:23">
      <c r="B4">
        <v>3</v>
      </c>
      <c r="C4">
        <v>150</v>
      </c>
      <c r="D4">
        <v>188</v>
      </c>
      <c r="E4" s="36">
        <f t="shared" si="0"/>
        <v>28200</v>
      </c>
      <c r="F4" s="37">
        <f>F3*(1+$O$2)</f>
        <v>15273.9573</v>
      </c>
      <c r="G4" s="39">
        <f t="shared" si="1"/>
        <v>430725595.86000001</v>
      </c>
      <c r="H4" s="37">
        <f t="shared" ref="H4:H33" si="10">H3*(1+$O$2)</f>
        <v>15625.034916000001</v>
      </c>
      <c r="I4" s="42">
        <f t="shared" si="2"/>
        <v>440625984.63120002</v>
      </c>
      <c r="J4" s="37">
        <f t="shared" ref="J4:J33" si="11">J3*(1+$O$2)</f>
        <v>15632.544076119999</v>
      </c>
      <c r="K4" s="43">
        <f t="shared" si="3"/>
        <v>440837742.94658399</v>
      </c>
      <c r="L4" s="37">
        <f t="shared" ref="L4:L33" si="12">L3*(1+$O$2)</f>
        <v>15836.656701200001</v>
      </c>
      <c r="M4" s="44">
        <f t="shared" si="4"/>
        <v>446593718.97384006</v>
      </c>
      <c r="Q4" s="50">
        <v>3</v>
      </c>
      <c r="R4" s="47">
        <f t="shared" ref="R4:R33" si="13">R3*(1+$O$2)</f>
        <v>183618000</v>
      </c>
      <c r="S4" s="52">
        <f t="shared" si="5"/>
        <v>11751.525739758545</v>
      </c>
      <c r="T4" s="52">
        <f t="shared" si="6"/>
        <v>11745.880843572459</v>
      </c>
      <c r="U4" s="52">
        <f t="shared" si="7"/>
        <v>11594.492667514009</v>
      </c>
      <c r="V4" s="53">
        <f t="shared" si="8"/>
        <v>157.03307224453602</v>
      </c>
      <c r="W4" s="36">
        <f t="shared" si="9"/>
        <v>2486878.8558714553</v>
      </c>
    </row>
    <row r="5" spans="2:23">
      <c r="B5">
        <v>4</v>
      </c>
      <c r="C5">
        <v>150</v>
      </c>
      <c r="D5">
        <v>188</v>
      </c>
      <c r="E5" s="36">
        <f t="shared" si="0"/>
        <v>28200</v>
      </c>
      <c r="F5" s="37">
        <f>F4*(1+$O$2)</f>
        <v>15426.696873000001</v>
      </c>
      <c r="G5" s="39">
        <f t="shared" si="1"/>
        <v>435032851.8186</v>
      </c>
      <c r="H5" s="37">
        <f t="shared" si="10"/>
        <v>15781.285265160001</v>
      </c>
      <c r="I5" s="42">
        <f t="shared" si="2"/>
        <v>445032244.477512</v>
      </c>
      <c r="J5" s="37">
        <f t="shared" si="11"/>
        <v>15788.869516881199</v>
      </c>
      <c r="K5" s="43">
        <f t="shared" si="3"/>
        <v>445246120.37604982</v>
      </c>
      <c r="L5" s="37">
        <f t="shared" si="12"/>
        <v>15995.023268212002</v>
      </c>
      <c r="M5" s="44">
        <f t="shared" si="4"/>
        <v>451059656.16357845</v>
      </c>
      <c r="Q5" s="50">
        <v>4</v>
      </c>
      <c r="R5" s="47">
        <f t="shared" si="13"/>
        <v>185454180</v>
      </c>
      <c r="S5" s="52">
        <f t="shared" si="5"/>
        <v>11751.525739758545</v>
      </c>
      <c r="T5" s="52">
        <f t="shared" si="6"/>
        <v>11745.880843572457</v>
      </c>
      <c r="U5" s="52">
        <f t="shared" si="7"/>
        <v>11594.492667514009</v>
      </c>
      <c r="V5" s="53">
        <f t="shared" si="8"/>
        <v>157.03307224453602</v>
      </c>
      <c r="W5" s="36">
        <f t="shared" si="9"/>
        <v>2511747.6444301698</v>
      </c>
    </row>
    <row r="6" spans="2:23">
      <c r="B6">
        <v>5</v>
      </c>
      <c r="C6">
        <v>150</v>
      </c>
      <c r="D6">
        <v>188</v>
      </c>
      <c r="E6" s="36">
        <f t="shared" si="0"/>
        <v>28200</v>
      </c>
      <c r="F6" s="37">
        <f>F5*(1+$O$2)</f>
        <v>15580.963841730001</v>
      </c>
      <c r="G6" s="39">
        <f t="shared" si="1"/>
        <v>439383180.33678603</v>
      </c>
      <c r="H6" s="37">
        <f t="shared" si="10"/>
        <v>15939.0981178116</v>
      </c>
      <c r="I6" s="42">
        <f t="shared" si="2"/>
        <v>449482566.92228711</v>
      </c>
      <c r="J6" s="37">
        <f t="shared" si="11"/>
        <v>15946.758212050012</v>
      </c>
      <c r="K6" s="43">
        <f t="shared" si="3"/>
        <v>449698581.57981032</v>
      </c>
      <c r="L6" s="37">
        <f t="shared" si="12"/>
        <v>16154.973500894122</v>
      </c>
      <c r="M6" s="44">
        <f t="shared" si="4"/>
        <v>455570252.72521424</v>
      </c>
      <c r="Q6" s="50">
        <v>5</v>
      </c>
      <c r="R6" s="47">
        <f t="shared" si="13"/>
        <v>187308721.80000001</v>
      </c>
      <c r="S6" s="52">
        <f t="shared" si="5"/>
        <v>11751.525739758546</v>
      </c>
      <c r="T6" s="52">
        <f t="shared" si="6"/>
        <v>11745.880843572459</v>
      </c>
      <c r="U6" s="52">
        <f t="shared" si="7"/>
        <v>11594.492667514009</v>
      </c>
      <c r="V6" s="53">
        <f t="shared" si="8"/>
        <v>157.03307224453783</v>
      </c>
      <c r="W6" s="36">
        <f t="shared" si="9"/>
        <v>2536865.1208745008</v>
      </c>
    </row>
    <row r="7" spans="2:23">
      <c r="B7">
        <v>6</v>
      </c>
      <c r="C7">
        <v>150</v>
      </c>
      <c r="D7">
        <v>188</v>
      </c>
      <c r="E7" s="36">
        <f t="shared" si="0"/>
        <v>28200</v>
      </c>
      <c r="F7" s="37">
        <f>F6*(1+$O$2)</f>
        <v>15736.773480147302</v>
      </c>
      <c r="G7" s="39">
        <f t="shared" si="1"/>
        <v>443777012.14015388</v>
      </c>
      <c r="H7" s="37">
        <f t="shared" si="10"/>
        <v>16098.489098989716</v>
      </c>
      <c r="I7" s="42">
        <f t="shared" si="2"/>
        <v>453977392.59151</v>
      </c>
      <c r="J7" s="37">
        <f t="shared" si="11"/>
        <v>16106.225794170512</v>
      </c>
      <c r="K7" s="43">
        <f t="shared" si="3"/>
        <v>454195567.39560843</v>
      </c>
      <c r="L7" s="37">
        <f t="shared" si="12"/>
        <v>16316.523235903063</v>
      </c>
      <c r="M7" s="44">
        <f t="shared" si="4"/>
        <v>460125955.25246638</v>
      </c>
      <c r="Q7" s="50">
        <v>6</v>
      </c>
      <c r="R7" s="47">
        <f t="shared" si="13"/>
        <v>189181809.01800001</v>
      </c>
      <c r="S7" s="52">
        <f t="shared" si="5"/>
        <v>11751.525739758546</v>
      </c>
      <c r="T7" s="52">
        <f t="shared" si="6"/>
        <v>11745.880843572457</v>
      </c>
      <c r="U7" s="52">
        <f t="shared" si="7"/>
        <v>11594.492667514009</v>
      </c>
      <c r="V7" s="53">
        <f t="shared" si="8"/>
        <v>157.03307224453783</v>
      </c>
      <c r="W7" s="36">
        <f t="shared" si="9"/>
        <v>2562233.7720832461</v>
      </c>
    </row>
    <row r="8" spans="2:23">
      <c r="B8">
        <v>7</v>
      </c>
      <c r="C8">
        <v>150</v>
      </c>
      <c r="D8">
        <v>188</v>
      </c>
      <c r="E8" s="36">
        <f t="shared" si="0"/>
        <v>28200</v>
      </c>
      <c r="F8" s="37">
        <f>F7*(1+$O$2)</f>
        <v>15894.141214948775</v>
      </c>
      <c r="G8" s="39">
        <f t="shared" si="1"/>
        <v>448214782.26155543</v>
      </c>
      <c r="H8" s="37">
        <f t="shared" si="10"/>
        <v>16259.473989979613</v>
      </c>
      <c r="I8" s="42">
        <f t="shared" si="2"/>
        <v>458517166.51742512</v>
      </c>
      <c r="J8" s="37">
        <f t="shared" si="11"/>
        <v>16267.288052112217</v>
      </c>
      <c r="K8" s="43">
        <f t="shared" si="3"/>
        <v>458737523.06956452</v>
      </c>
      <c r="L8" s="37">
        <f t="shared" si="12"/>
        <v>16479.688468262095</v>
      </c>
      <c r="M8" s="44">
        <f t="shared" si="4"/>
        <v>464727214.80499107</v>
      </c>
      <c r="Q8" s="50">
        <v>7</v>
      </c>
      <c r="R8" s="47">
        <f t="shared" si="13"/>
        <v>191073627.10818002</v>
      </c>
      <c r="S8" s="52">
        <f t="shared" si="5"/>
        <v>11751.525739758546</v>
      </c>
      <c r="T8" s="52">
        <f t="shared" si="6"/>
        <v>11745.880843572459</v>
      </c>
      <c r="U8" s="52">
        <f t="shared" si="7"/>
        <v>11594.492667514009</v>
      </c>
      <c r="V8" s="53">
        <f t="shared" si="8"/>
        <v>157.03307224453783</v>
      </c>
      <c r="W8" s="36">
        <f t="shared" si="9"/>
        <v>2587856.1098040785</v>
      </c>
    </row>
    <row r="9" spans="2:23">
      <c r="B9">
        <v>8</v>
      </c>
      <c r="C9">
        <v>150</v>
      </c>
      <c r="D9">
        <v>188</v>
      </c>
      <c r="E9" s="36">
        <f t="shared" si="0"/>
        <v>28200</v>
      </c>
      <c r="F9" s="37">
        <f>F8*(1+$O$2)</f>
        <v>16053.082627098263</v>
      </c>
      <c r="G9" s="39">
        <f t="shared" si="1"/>
        <v>452696930.08417106</v>
      </c>
      <c r="H9" s="37">
        <f t="shared" si="10"/>
        <v>16422.068729879411</v>
      </c>
      <c r="I9" s="42">
        <f t="shared" si="2"/>
        <v>463102338.18259937</v>
      </c>
      <c r="J9" s="37">
        <f t="shared" si="11"/>
        <v>16429.960932633338</v>
      </c>
      <c r="K9" s="43">
        <f t="shared" si="3"/>
        <v>463324898.30026013</v>
      </c>
      <c r="L9" s="37">
        <f t="shared" si="12"/>
        <v>16644.485352944717</v>
      </c>
      <c r="M9" s="44">
        <f t="shared" si="4"/>
        <v>469374486.95304102</v>
      </c>
      <c r="Q9" s="50">
        <v>8</v>
      </c>
      <c r="R9" s="47">
        <f t="shared" si="13"/>
        <v>192984363.37926182</v>
      </c>
      <c r="S9" s="52">
        <f t="shared" si="5"/>
        <v>11751.525739758545</v>
      </c>
      <c r="T9" s="52">
        <f t="shared" si="6"/>
        <v>11745.88084357246</v>
      </c>
      <c r="U9" s="52">
        <f t="shared" si="7"/>
        <v>11594.492667514007</v>
      </c>
      <c r="V9" s="53">
        <f t="shared" si="8"/>
        <v>157.03307224453783</v>
      </c>
      <c r="W9" s="36">
        <f t="shared" si="9"/>
        <v>2613734.6709021195</v>
      </c>
    </row>
    <row r="10" spans="2:23">
      <c r="B10">
        <v>9</v>
      </c>
      <c r="C10">
        <v>150</v>
      </c>
      <c r="D10">
        <v>188</v>
      </c>
      <c r="E10" s="36">
        <f t="shared" si="0"/>
        <v>28200</v>
      </c>
      <c r="F10" s="37">
        <f>F9*(1+$O$2)</f>
        <v>16213.613453369246</v>
      </c>
      <c r="G10" s="39">
        <f t="shared" si="1"/>
        <v>457223899.38501275</v>
      </c>
      <c r="H10" s="37">
        <f t="shared" si="10"/>
        <v>16586.289417178206</v>
      </c>
      <c r="I10" s="42">
        <f t="shared" si="2"/>
        <v>467733361.56442541</v>
      </c>
      <c r="J10" s="37">
        <f t="shared" si="11"/>
        <v>16594.260541959669</v>
      </c>
      <c r="K10" s="43">
        <f t="shared" si="3"/>
        <v>467958147.28326267</v>
      </c>
      <c r="L10" s="37">
        <f t="shared" si="12"/>
        <v>16810.930206474164</v>
      </c>
      <c r="M10" s="44">
        <f t="shared" si="4"/>
        <v>474068231.82257146</v>
      </c>
      <c r="Q10" s="50">
        <v>9</v>
      </c>
      <c r="R10" s="47">
        <f t="shared" si="13"/>
        <v>194914207.01305443</v>
      </c>
      <c r="S10" s="52">
        <f t="shared" si="5"/>
        <v>11751.525739758545</v>
      </c>
      <c r="T10" s="52">
        <f t="shared" si="6"/>
        <v>11745.88084357246</v>
      </c>
      <c r="U10" s="52">
        <f t="shared" si="7"/>
        <v>11594.492667514007</v>
      </c>
      <c r="V10" s="53">
        <f t="shared" si="8"/>
        <v>157.03307224453783</v>
      </c>
      <c r="W10" s="36">
        <f t="shared" si="9"/>
        <v>2639872.0176111409</v>
      </c>
    </row>
    <row r="11" spans="2:23">
      <c r="B11">
        <v>10</v>
      </c>
      <c r="C11">
        <v>150</v>
      </c>
      <c r="D11">
        <v>188</v>
      </c>
      <c r="E11" s="36">
        <f t="shared" si="0"/>
        <v>28200</v>
      </c>
      <c r="F11" s="37">
        <f>F10*(1+$O$2)</f>
        <v>16375.749587902937</v>
      </c>
      <c r="G11" s="39">
        <f t="shared" si="1"/>
        <v>461796138.37886286</v>
      </c>
      <c r="H11" s="37">
        <f t="shared" si="10"/>
        <v>16752.15231134999</v>
      </c>
      <c r="I11" s="42">
        <f t="shared" si="2"/>
        <v>472410695.18006968</v>
      </c>
      <c r="J11" s="37">
        <f t="shared" si="11"/>
        <v>16760.203147379267</v>
      </c>
      <c r="K11" s="43">
        <f t="shared" si="3"/>
        <v>472637728.75609535</v>
      </c>
      <c r="L11" s="37">
        <f t="shared" si="12"/>
        <v>16979.039508538906</v>
      </c>
      <c r="M11" s="44">
        <f t="shared" si="4"/>
        <v>478808914.14079714</v>
      </c>
      <c r="Q11" s="50">
        <v>10</v>
      </c>
      <c r="R11" s="47">
        <f t="shared" si="13"/>
        <v>196863349.08318499</v>
      </c>
      <c r="S11" s="52">
        <f t="shared" si="5"/>
        <v>11751.525739758545</v>
      </c>
      <c r="T11" s="52">
        <f t="shared" si="6"/>
        <v>11745.88084357246</v>
      </c>
      <c r="U11" s="52">
        <f t="shared" si="7"/>
        <v>11594.492667514007</v>
      </c>
      <c r="V11" s="53">
        <f t="shared" si="8"/>
        <v>157.03307224453783</v>
      </c>
      <c r="W11" s="36">
        <f t="shared" si="9"/>
        <v>2666270.7377872523</v>
      </c>
    </row>
    <row r="12" spans="2:23">
      <c r="B12">
        <v>11</v>
      </c>
      <c r="C12">
        <v>150</v>
      </c>
      <c r="D12">
        <v>188</v>
      </c>
      <c r="E12" s="36">
        <f t="shared" si="0"/>
        <v>28200</v>
      </c>
      <c r="F12" s="37">
        <f>F11*(1+$O$2)</f>
        <v>16539.507083781966</v>
      </c>
      <c r="G12" s="39">
        <f t="shared" si="1"/>
        <v>466414099.76265144</v>
      </c>
      <c r="H12" s="37">
        <f t="shared" si="10"/>
        <v>16919.67383446349</v>
      </c>
      <c r="I12" s="42">
        <f t="shared" si="2"/>
        <v>477134802.13187045</v>
      </c>
      <c r="J12" s="37">
        <f t="shared" si="11"/>
        <v>16927.805178853061</v>
      </c>
      <c r="K12" s="43">
        <f t="shared" si="3"/>
        <v>477364106.04365635</v>
      </c>
      <c r="L12" s="37">
        <f t="shared" si="12"/>
        <v>17148.829903624297</v>
      </c>
      <c r="M12" s="44">
        <f t="shared" si="4"/>
        <v>483597003.28220516</v>
      </c>
      <c r="Q12" s="50">
        <v>11</v>
      </c>
      <c r="R12" s="47">
        <f t="shared" si="13"/>
        <v>198831982.57401684</v>
      </c>
      <c r="S12" s="52">
        <f t="shared" si="5"/>
        <v>11751.525739758543</v>
      </c>
      <c r="T12" s="52">
        <f t="shared" si="6"/>
        <v>11745.880843572459</v>
      </c>
      <c r="U12" s="52">
        <f t="shared" si="7"/>
        <v>11594.492667514007</v>
      </c>
      <c r="V12" s="53">
        <f t="shared" si="8"/>
        <v>157.03307224453602</v>
      </c>
      <c r="W12" s="36">
        <f t="shared" si="9"/>
        <v>2692933.445165094</v>
      </c>
    </row>
    <row r="13" spans="2:23">
      <c r="B13">
        <v>12</v>
      </c>
      <c r="C13">
        <v>150</v>
      </c>
      <c r="D13">
        <v>188</v>
      </c>
      <c r="E13" s="36">
        <f t="shared" si="0"/>
        <v>28200</v>
      </c>
      <c r="F13" s="37">
        <f>F12*(1+$O$2)</f>
        <v>16704.902154619787</v>
      </c>
      <c r="G13" s="39">
        <f t="shared" si="1"/>
        <v>471078240.76027799</v>
      </c>
      <c r="H13" s="37">
        <f t="shared" si="10"/>
        <v>17088.870572808126</v>
      </c>
      <c r="I13" s="42">
        <f t="shared" si="2"/>
        <v>481906150.15318912</v>
      </c>
      <c r="J13" s="37">
        <f t="shared" si="11"/>
        <v>17097.08323064159</v>
      </c>
      <c r="K13" s="43">
        <f t="shared" si="3"/>
        <v>482137747.10409284</v>
      </c>
      <c r="L13" s="37">
        <f t="shared" si="12"/>
        <v>17320.318202660539</v>
      </c>
      <c r="M13" s="44">
        <f t="shared" si="4"/>
        <v>488432973.31502718</v>
      </c>
      <c r="Q13" s="50">
        <v>12</v>
      </c>
      <c r="R13" s="47">
        <f t="shared" si="13"/>
        <v>200820302.399757</v>
      </c>
      <c r="S13" s="52">
        <f t="shared" si="5"/>
        <v>11751.525739758543</v>
      </c>
      <c r="T13" s="52">
        <f t="shared" si="6"/>
        <v>11745.88084357246</v>
      </c>
      <c r="U13" s="52">
        <f t="shared" si="7"/>
        <v>11594.492667514007</v>
      </c>
      <c r="V13" s="53">
        <f t="shared" si="8"/>
        <v>157.03307224453602</v>
      </c>
      <c r="W13" s="36">
        <f t="shared" si="9"/>
        <v>2719862.7796167447</v>
      </c>
    </row>
    <row r="14" spans="2:23">
      <c r="B14">
        <v>13</v>
      </c>
      <c r="C14">
        <v>150</v>
      </c>
      <c r="D14">
        <v>188</v>
      </c>
      <c r="E14" s="36">
        <f t="shared" si="0"/>
        <v>28200</v>
      </c>
      <c r="F14" s="37">
        <f>F13*(1+$O$2)</f>
        <v>16871.951176165985</v>
      </c>
      <c r="G14" s="39">
        <f t="shared" si="1"/>
        <v>475789023.16788077</v>
      </c>
      <c r="H14" s="37">
        <f t="shared" si="10"/>
        <v>17259.759278536207</v>
      </c>
      <c r="I14" s="42">
        <f t="shared" si="2"/>
        <v>486725211.65472102</v>
      </c>
      <c r="J14" s="37">
        <f t="shared" si="11"/>
        <v>17268.054062948006</v>
      </c>
      <c r="K14" s="43">
        <f t="shared" si="3"/>
        <v>486959124.57513374</v>
      </c>
      <c r="L14" s="37">
        <f t="shared" si="12"/>
        <v>17493.521384687145</v>
      </c>
      <c r="M14" s="44">
        <f t="shared" si="4"/>
        <v>493317303.04817748</v>
      </c>
      <c r="Q14" s="50">
        <v>13</v>
      </c>
      <c r="R14" s="47">
        <f t="shared" si="13"/>
        <v>202828505.42375457</v>
      </c>
      <c r="S14" s="52">
        <f t="shared" si="5"/>
        <v>11751.525739758543</v>
      </c>
      <c r="T14" s="52">
        <f t="shared" si="6"/>
        <v>11745.88084357246</v>
      </c>
      <c r="U14" s="52">
        <f t="shared" si="7"/>
        <v>11594.492667514007</v>
      </c>
      <c r="V14" s="53">
        <f t="shared" si="8"/>
        <v>157.03307224453602</v>
      </c>
      <c r="W14" s="36">
        <f t="shared" si="9"/>
        <v>2747061.4074129122</v>
      </c>
    </row>
    <row r="15" spans="2:23">
      <c r="B15">
        <v>14</v>
      </c>
      <c r="C15">
        <v>150</v>
      </c>
      <c r="D15">
        <v>188</v>
      </c>
      <c r="E15" s="36">
        <f t="shared" si="0"/>
        <v>28200</v>
      </c>
      <c r="F15" s="37">
        <f>F14*(1+$O$2)</f>
        <v>17040.670687927646</v>
      </c>
      <c r="G15" s="39">
        <f t="shared" si="1"/>
        <v>480546913.39955962</v>
      </c>
      <c r="H15" s="37">
        <f t="shared" si="10"/>
        <v>17432.356871321568</v>
      </c>
      <c r="I15" s="42">
        <f t="shared" si="2"/>
        <v>491592463.77126825</v>
      </c>
      <c r="J15" s="37">
        <f t="shared" si="11"/>
        <v>17440.734603577486</v>
      </c>
      <c r="K15" s="43">
        <f t="shared" si="3"/>
        <v>491828715.82088512</v>
      </c>
      <c r="L15" s="37">
        <f t="shared" si="12"/>
        <v>17668.456598534016</v>
      </c>
      <c r="M15" s="44">
        <f t="shared" si="4"/>
        <v>498250476.07865924</v>
      </c>
      <c r="Q15" s="50">
        <v>14</v>
      </c>
      <c r="R15" s="47">
        <f t="shared" si="13"/>
        <v>204856790.47799212</v>
      </c>
      <c r="S15" s="52">
        <f t="shared" si="5"/>
        <v>11751.525739758543</v>
      </c>
      <c r="T15" s="52">
        <f t="shared" si="6"/>
        <v>11745.88084357246</v>
      </c>
      <c r="U15" s="52">
        <f t="shared" si="7"/>
        <v>11594.492667514007</v>
      </c>
      <c r="V15" s="53">
        <f t="shared" si="8"/>
        <v>157.03307224453602</v>
      </c>
      <c r="W15" s="36">
        <f t="shared" si="9"/>
        <v>2774532.0214870414</v>
      </c>
    </row>
    <row r="16" spans="2:23">
      <c r="B16">
        <v>15</v>
      </c>
      <c r="C16">
        <v>150</v>
      </c>
      <c r="D16">
        <v>188</v>
      </c>
      <c r="E16" s="36">
        <f t="shared" si="0"/>
        <v>28200</v>
      </c>
      <c r="F16" s="37">
        <f>F15*(1+$O$2)</f>
        <v>17211.077394806922</v>
      </c>
      <c r="G16" s="39">
        <f t="shared" si="1"/>
        <v>485352382.53355521</v>
      </c>
      <c r="H16" s="37">
        <f t="shared" si="10"/>
        <v>17606.680440034783</v>
      </c>
      <c r="I16" s="42">
        <f t="shared" si="2"/>
        <v>496508388.40898085</v>
      </c>
      <c r="J16" s="37">
        <f t="shared" si="11"/>
        <v>17615.141949613262</v>
      </c>
      <c r="K16" s="43">
        <f t="shared" si="3"/>
        <v>496747002.97909397</v>
      </c>
      <c r="L16" s="37">
        <f t="shared" si="12"/>
        <v>17845.141164519355</v>
      </c>
      <c r="M16" s="44">
        <f t="shared" si="4"/>
        <v>503232980.83944583</v>
      </c>
      <c r="Q16" s="50">
        <v>15</v>
      </c>
      <c r="R16" s="47">
        <f t="shared" si="13"/>
        <v>206905358.38277203</v>
      </c>
      <c r="S16" s="52">
        <f t="shared" si="5"/>
        <v>11751.525739758543</v>
      </c>
      <c r="T16" s="52">
        <f t="shared" si="6"/>
        <v>11745.880843572459</v>
      </c>
      <c r="U16" s="52">
        <f t="shared" si="7"/>
        <v>11594.492667514007</v>
      </c>
      <c r="V16" s="53">
        <f t="shared" si="8"/>
        <v>157.03307224453602</v>
      </c>
      <c r="W16" s="36">
        <f t="shared" si="9"/>
        <v>2802277.3417019113</v>
      </c>
    </row>
    <row r="17" spans="2:23">
      <c r="B17">
        <v>16</v>
      </c>
      <c r="C17">
        <v>150</v>
      </c>
      <c r="D17">
        <v>188</v>
      </c>
      <c r="E17" s="36">
        <f t="shared" si="0"/>
        <v>28200</v>
      </c>
      <c r="F17" s="37">
        <f>F16*(1+$O$2)</f>
        <v>17383.18816875499</v>
      </c>
      <c r="G17" s="39">
        <f t="shared" si="1"/>
        <v>490205906.35889071</v>
      </c>
      <c r="H17" s="37">
        <f t="shared" si="10"/>
        <v>17782.74724443513</v>
      </c>
      <c r="I17" s="42">
        <f t="shared" si="2"/>
        <v>501473472.29307067</v>
      </c>
      <c r="J17" s="37">
        <f t="shared" si="11"/>
        <v>17791.293369109393</v>
      </c>
      <c r="K17" s="43">
        <f t="shared" si="3"/>
        <v>501714473.00888491</v>
      </c>
      <c r="L17" s="37">
        <f t="shared" si="12"/>
        <v>18023.592576164549</v>
      </c>
      <c r="M17" s="44">
        <f t="shared" si="4"/>
        <v>508265310.64784026</v>
      </c>
      <c r="Q17" s="50">
        <v>16</v>
      </c>
      <c r="R17" s="47">
        <f t="shared" si="13"/>
        <v>208974411.96659976</v>
      </c>
      <c r="S17" s="52">
        <f t="shared" si="5"/>
        <v>11751.525739758545</v>
      </c>
      <c r="T17" s="52">
        <f t="shared" si="6"/>
        <v>11745.88084357246</v>
      </c>
      <c r="U17" s="52">
        <f t="shared" si="7"/>
        <v>11594.492667514007</v>
      </c>
      <c r="V17" s="53">
        <f t="shared" si="8"/>
        <v>157.03307224453783</v>
      </c>
      <c r="W17" s="36">
        <f t="shared" si="9"/>
        <v>2830300.1151189632</v>
      </c>
    </row>
    <row r="18" spans="2:23">
      <c r="B18">
        <v>17</v>
      </c>
      <c r="C18">
        <v>150</v>
      </c>
      <c r="D18">
        <v>188</v>
      </c>
      <c r="E18" s="36">
        <f t="shared" si="0"/>
        <v>28200</v>
      </c>
      <c r="F18" s="37">
        <f>F17*(1+$O$2)</f>
        <v>17557.020050442541</v>
      </c>
      <c r="G18" s="35">
        <f t="shared" si="1"/>
        <v>495107965.42247963</v>
      </c>
      <c r="H18" s="37">
        <f t="shared" si="10"/>
        <v>17960.574716879481</v>
      </c>
      <c r="I18" s="42">
        <f t="shared" si="2"/>
        <v>506488207.01600134</v>
      </c>
      <c r="J18" s="37">
        <f t="shared" si="11"/>
        <v>17969.206302800489</v>
      </c>
      <c r="K18" s="43">
        <f t="shared" si="3"/>
        <v>506731617.7389738</v>
      </c>
      <c r="L18" s="37">
        <f t="shared" si="12"/>
        <v>18203.828501926193</v>
      </c>
      <c r="M18" s="44">
        <f t="shared" si="4"/>
        <v>513347963.75431865</v>
      </c>
      <c r="Q18" s="50">
        <v>17</v>
      </c>
      <c r="R18" s="47">
        <f t="shared" si="13"/>
        <v>211064156.08626577</v>
      </c>
      <c r="S18" s="52">
        <f t="shared" si="5"/>
        <v>11751.525739758546</v>
      </c>
      <c r="T18" s="52">
        <f t="shared" si="6"/>
        <v>11745.88084357246</v>
      </c>
      <c r="U18" s="52">
        <f t="shared" si="7"/>
        <v>11594.492667514009</v>
      </c>
      <c r="V18" s="53">
        <f t="shared" si="8"/>
        <v>157.03307224453783</v>
      </c>
      <c r="W18" s="36">
        <f t="shared" si="9"/>
        <v>2858603.1162701529</v>
      </c>
    </row>
    <row r="19" spans="2:23">
      <c r="B19">
        <v>18</v>
      </c>
      <c r="C19">
        <v>150</v>
      </c>
      <c r="D19">
        <v>188</v>
      </c>
      <c r="E19" s="36">
        <f t="shared" si="0"/>
        <v>28200</v>
      </c>
      <c r="F19" s="37">
        <f>F18*(1+$O$2)</f>
        <v>17732.590250946967</v>
      </c>
      <c r="G19" s="35">
        <f t="shared" si="1"/>
        <v>500059045.07670444</v>
      </c>
      <c r="H19" s="37">
        <f t="shared" si="10"/>
        <v>18140.180464048277</v>
      </c>
      <c r="I19" s="42">
        <f t="shared" si="2"/>
        <v>511553089.08616143</v>
      </c>
      <c r="J19" s="37">
        <f t="shared" si="11"/>
        <v>18148.898365828492</v>
      </c>
      <c r="K19" s="43">
        <f t="shared" si="3"/>
        <v>511798933.91636348</v>
      </c>
      <c r="L19" s="37">
        <f t="shared" si="12"/>
        <v>18385.866786945455</v>
      </c>
      <c r="M19" s="44">
        <f t="shared" si="4"/>
        <v>518481443.3918618</v>
      </c>
      <c r="Q19" s="50">
        <v>18</v>
      </c>
      <c r="R19" s="47">
        <f t="shared" si="13"/>
        <v>213174797.64712843</v>
      </c>
      <c r="S19" s="52">
        <f t="shared" si="5"/>
        <v>11751.525739758545</v>
      </c>
      <c r="T19" s="52">
        <f t="shared" si="6"/>
        <v>11745.88084357246</v>
      </c>
      <c r="U19" s="52">
        <f t="shared" si="7"/>
        <v>11594.492667514009</v>
      </c>
      <c r="V19" s="53">
        <f t="shared" si="8"/>
        <v>157.03307224453602</v>
      </c>
      <c r="W19" s="36">
        <f t="shared" si="9"/>
        <v>2887189.1474328209</v>
      </c>
    </row>
    <row r="20" spans="2:23">
      <c r="B20">
        <v>19</v>
      </c>
      <c r="C20">
        <v>150</v>
      </c>
      <c r="D20">
        <v>188</v>
      </c>
      <c r="E20" s="36">
        <f t="shared" si="0"/>
        <v>28200</v>
      </c>
      <c r="F20" s="37">
        <f>F19*(1+$O$2)</f>
        <v>17909.916153456437</v>
      </c>
      <c r="G20" s="35">
        <f t="shared" si="1"/>
        <v>505059635.52747154</v>
      </c>
      <c r="H20" s="37">
        <f t="shared" si="10"/>
        <v>18321.582268688759</v>
      </c>
      <c r="I20" s="42">
        <f t="shared" si="2"/>
        <v>516668619.97702301</v>
      </c>
      <c r="J20" s="37">
        <f t="shared" si="11"/>
        <v>18330.387349486777</v>
      </c>
      <c r="K20" s="43">
        <f t="shared" si="3"/>
        <v>516916923.25552708</v>
      </c>
      <c r="L20" s="37">
        <f t="shared" si="12"/>
        <v>18569.72545481491</v>
      </c>
      <c r="M20" s="44">
        <f t="shared" si="4"/>
        <v>523666257.82578045</v>
      </c>
      <c r="Q20" s="50">
        <v>19</v>
      </c>
      <c r="R20" s="47">
        <f t="shared" si="13"/>
        <v>215306545.62359971</v>
      </c>
      <c r="S20" s="52">
        <f t="shared" si="5"/>
        <v>11751.525739758545</v>
      </c>
      <c r="T20" s="52">
        <f t="shared" si="6"/>
        <v>11745.88084357246</v>
      </c>
      <c r="U20" s="52">
        <f t="shared" si="7"/>
        <v>11594.492667514009</v>
      </c>
      <c r="V20" s="53">
        <f t="shared" si="8"/>
        <v>157.03307224453602</v>
      </c>
      <c r="W20" s="36">
        <f t="shared" si="9"/>
        <v>2916061.0389071493</v>
      </c>
    </row>
    <row r="21" spans="2:23">
      <c r="B21">
        <v>20</v>
      </c>
      <c r="C21">
        <v>150</v>
      </c>
      <c r="D21">
        <v>188</v>
      </c>
      <c r="E21" s="36">
        <f t="shared" si="0"/>
        <v>28200</v>
      </c>
      <c r="F21" s="37">
        <f>F20*(1+$O$2)</f>
        <v>18089.015314991</v>
      </c>
      <c r="G21" s="35">
        <f t="shared" si="1"/>
        <v>510110231.88274622</v>
      </c>
      <c r="H21" s="37">
        <f t="shared" si="10"/>
        <v>18504.798091375647</v>
      </c>
      <c r="I21" s="42">
        <f t="shared" si="2"/>
        <v>521835306.17679328</v>
      </c>
      <c r="J21" s="37">
        <f t="shared" si="11"/>
        <v>18513.691222981644</v>
      </c>
      <c r="K21" s="43">
        <f t="shared" si="3"/>
        <v>522086092.48808235</v>
      </c>
      <c r="L21" s="37">
        <f t="shared" si="12"/>
        <v>18755.422709363058</v>
      </c>
      <c r="M21" s="44">
        <f t="shared" si="4"/>
        <v>528902920.40403825</v>
      </c>
      <c r="Q21" s="50">
        <v>20</v>
      </c>
      <c r="R21" s="47">
        <f t="shared" si="13"/>
        <v>217459611.07983571</v>
      </c>
      <c r="S21" s="52">
        <f t="shared" si="5"/>
        <v>11751.525739758545</v>
      </c>
      <c r="T21" s="52">
        <f t="shared" si="6"/>
        <v>11745.880843572462</v>
      </c>
      <c r="U21" s="52">
        <f t="shared" si="7"/>
        <v>11594.492667514009</v>
      </c>
      <c r="V21" s="53">
        <f t="shared" si="8"/>
        <v>157.03307224453602</v>
      </c>
      <c r="W21" s="36">
        <f t="shared" si="9"/>
        <v>2945221.6492962204</v>
      </c>
    </row>
    <row r="22" spans="2:23">
      <c r="B22">
        <v>21</v>
      </c>
      <c r="C22">
        <v>150</v>
      </c>
      <c r="D22">
        <v>188</v>
      </c>
      <c r="E22" s="36">
        <f t="shared" si="0"/>
        <v>28200</v>
      </c>
      <c r="F22" s="37">
        <f>F21*(1+$O$2)</f>
        <v>18269.905468140911</v>
      </c>
      <c r="G22" s="35">
        <f t="shared" si="1"/>
        <v>515211334.20157367</v>
      </c>
      <c r="H22" s="37">
        <f t="shared" si="10"/>
        <v>18689.846072289405</v>
      </c>
      <c r="I22" s="42">
        <f t="shared" si="2"/>
        <v>527053659.23856121</v>
      </c>
      <c r="J22" s="37">
        <f t="shared" si="11"/>
        <v>18698.828135211461</v>
      </c>
      <c r="K22" s="43">
        <f t="shared" si="3"/>
        <v>527306953.41296321</v>
      </c>
      <c r="L22" s="37">
        <f t="shared" si="12"/>
        <v>18942.976936456689</v>
      </c>
      <c r="M22" s="44">
        <f>L22*E22</f>
        <v>534191949.60807866</v>
      </c>
      <c r="Q22" s="50">
        <v>21</v>
      </c>
      <c r="R22" s="47">
        <f t="shared" si="13"/>
        <v>219634207.19063407</v>
      </c>
      <c r="S22" s="52">
        <f t="shared" si="5"/>
        <v>11751.525739758545</v>
      </c>
      <c r="T22" s="52">
        <f t="shared" si="6"/>
        <v>11745.880843572462</v>
      </c>
      <c r="U22" s="52">
        <f t="shared" si="7"/>
        <v>11594.492667514009</v>
      </c>
      <c r="V22" s="53">
        <f t="shared" si="8"/>
        <v>157.03307224453602</v>
      </c>
      <c r="W22" s="36">
        <f t="shared" si="9"/>
        <v>2974673.8657891829</v>
      </c>
    </row>
    <row r="23" spans="2:23">
      <c r="B23" s="48">
        <v>22</v>
      </c>
      <c r="C23">
        <v>150</v>
      </c>
      <c r="D23">
        <v>188</v>
      </c>
      <c r="E23" s="36">
        <f t="shared" si="0"/>
        <v>28200</v>
      </c>
      <c r="F23" s="37">
        <f>F22*(1+$O$2)</f>
        <v>18452.604522822319</v>
      </c>
      <c r="G23" s="35">
        <f t="shared" si="1"/>
        <v>520363447.54358941</v>
      </c>
      <c r="H23" s="37">
        <f t="shared" si="10"/>
        <v>18876.744533012301</v>
      </c>
      <c r="I23" s="42">
        <f t="shared" si="2"/>
        <v>532324195.83094686</v>
      </c>
      <c r="J23" s="37">
        <f t="shared" si="11"/>
        <v>18885.816416563575</v>
      </c>
      <c r="K23" s="43">
        <f t="shared" si="3"/>
        <v>532580022.94709283</v>
      </c>
      <c r="L23" s="37">
        <f t="shared" si="12"/>
        <v>19132.406705821257</v>
      </c>
      <c r="M23" s="44">
        <f t="shared" si="4"/>
        <v>539533869.10415947</v>
      </c>
      <c r="Q23" s="51">
        <v>22</v>
      </c>
      <c r="R23" s="47">
        <f t="shared" si="13"/>
        <v>221830549.2625404</v>
      </c>
      <c r="S23" s="52">
        <f t="shared" si="5"/>
        <v>11751.525739758543</v>
      </c>
      <c r="T23" s="52">
        <f t="shared" si="6"/>
        <v>11745.88084357246</v>
      </c>
      <c r="U23" s="52">
        <f t="shared" si="7"/>
        <v>11594.492667514009</v>
      </c>
      <c r="V23" s="53">
        <f t="shared" si="8"/>
        <v>157.0330722445342</v>
      </c>
      <c r="W23" s="36">
        <f t="shared" si="9"/>
        <v>3004420.6044470398</v>
      </c>
    </row>
    <row r="24" spans="2:23">
      <c r="B24">
        <v>23</v>
      </c>
      <c r="C24">
        <v>150</v>
      </c>
      <c r="D24">
        <v>188</v>
      </c>
      <c r="E24" s="36">
        <f t="shared" si="0"/>
        <v>28200</v>
      </c>
      <c r="F24" s="37">
        <f>F23*(1+$O$2)</f>
        <v>18637.130568050543</v>
      </c>
      <c r="G24" s="35">
        <f t="shared" si="1"/>
        <v>525567082.01902533</v>
      </c>
      <c r="H24" s="37">
        <f t="shared" si="10"/>
        <v>19065.511978342423</v>
      </c>
      <c r="I24" s="40">
        <f t="shared" si="2"/>
        <v>537647437.78925633</v>
      </c>
      <c r="J24" s="37">
        <f t="shared" si="11"/>
        <v>19074.67458072921</v>
      </c>
      <c r="K24" s="41">
        <f t="shared" si="3"/>
        <v>537905823.17656374</v>
      </c>
      <c r="L24" s="37">
        <f t="shared" si="12"/>
        <v>19323.730772879469</v>
      </c>
      <c r="M24" s="45">
        <f t="shared" si="4"/>
        <v>544929207.79520106</v>
      </c>
      <c r="Q24" s="50">
        <v>23</v>
      </c>
      <c r="R24" s="47">
        <f t="shared" si="13"/>
        <v>224048854.75516582</v>
      </c>
      <c r="S24" s="52">
        <f t="shared" si="5"/>
        <v>11751.525739758543</v>
      </c>
      <c r="T24" s="52">
        <f t="shared" si="6"/>
        <v>11745.880843572462</v>
      </c>
      <c r="U24" s="52">
        <f t="shared" si="7"/>
        <v>11594.492667514009</v>
      </c>
      <c r="V24" s="53">
        <f t="shared" si="8"/>
        <v>157.0330722445342</v>
      </c>
      <c r="W24" s="36">
        <f t="shared" si="9"/>
        <v>3034464.8104915102</v>
      </c>
    </row>
    <row r="25" spans="2:23">
      <c r="B25">
        <v>24</v>
      </c>
      <c r="C25">
        <v>150</v>
      </c>
      <c r="D25">
        <v>188</v>
      </c>
      <c r="E25" s="36">
        <f t="shared" si="0"/>
        <v>28200</v>
      </c>
      <c r="F25" s="37">
        <f>F24*(1+$O$2)</f>
        <v>18823.501873731049</v>
      </c>
      <c r="G25" s="35">
        <f t="shared" si="1"/>
        <v>530822752.83921558</v>
      </c>
      <c r="H25" s="37">
        <f t="shared" si="10"/>
        <v>19256.167098125847</v>
      </c>
      <c r="I25" s="40">
        <f t="shared" si="2"/>
        <v>543023912.16714883</v>
      </c>
      <c r="J25" s="37">
        <f t="shared" si="11"/>
        <v>19265.421326536503</v>
      </c>
      <c r="K25" s="41">
        <f t="shared" si="3"/>
        <v>543284881.40832937</v>
      </c>
      <c r="L25" s="37">
        <f t="shared" si="12"/>
        <v>19516.968080608265</v>
      </c>
      <c r="M25" s="45">
        <f t="shared" si="4"/>
        <v>550378499.87315309</v>
      </c>
      <c r="Q25" s="50">
        <v>24</v>
      </c>
      <c r="R25" s="47">
        <f t="shared" si="13"/>
        <v>226289343.30271748</v>
      </c>
      <c r="S25" s="52">
        <f t="shared" si="5"/>
        <v>11751.525739758545</v>
      </c>
      <c r="T25" s="52">
        <f t="shared" si="6"/>
        <v>11745.880843572462</v>
      </c>
      <c r="U25" s="52">
        <f t="shared" si="7"/>
        <v>11594.492667514009</v>
      </c>
      <c r="V25" s="53">
        <f t="shared" si="8"/>
        <v>157.03307224453602</v>
      </c>
      <c r="W25" s="36">
        <f t="shared" si="9"/>
        <v>3064809.458596461</v>
      </c>
    </row>
    <row r="26" spans="2:23">
      <c r="B26">
        <v>25</v>
      </c>
      <c r="C26">
        <v>150</v>
      </c>
      <c r="D26">
        <v>188</v>
      </c>
      <c r="E26" s="36">
        <f t="shared" si="0"/>
        <v>28200</v>
      </c>
      <c r="F26" s="37">
        <f>F25*(1+$O$2)</f>
        <v>19011.736892468361</v>
      </c>
      <c r="G26" s="35">
        <f t="shared" si="1"/>
        <v>536130980.36760777</v>
      </c>
      <c r="H26" s="37">
        <f t="shared" si="10"/>
        <v>19448.728769107107</v>
      </c>
      <c r="I26" s="40">
        <f t="shared" si="2"/>
        <v>548454151.28882039</v>
      </c>
      <c r="J26" s="37">
        <f t="shared" si="11"/>
        <v>19458.07553980187</v>
      </c>
      <c r="K26" s="41">
        <f t="shared" si="3"/>
        <v>548717730.22241271</v>
      </c>
      <c r="L26" s="37">
        <f t="shared" si="12"/>
        <v>19712.137761414349</v>
      </c>
      <c r="M26" s="45">
        <f t="shared" si="4"/>
        <v>555882284.8718847</v>
      </c>
      <c r="Q26" s="50">
        <v>25</v>
      </c>
      <c r="R26" s="47">
        <f t="shared" si="13"/>
        <v>228552236.73574466</v>
      </c>
      <c r="S26" s="52">
        <f t="shared" si="5"/>
        <v>11751.525739758543</v>
      </c>
      <c r="T26" s="52">
        <f t="shared" si="6"/>
        <v>11745.88084357246</v>
      </c>
      <c r="U26" s="52">
        <f t="shared" si="7"/>
        <v>11594.492667514007</v>
      </c>
      <c r="V26" s="53">
        <f t="shared" si="8"/>
        <v>157.03307224453602</v>
      </c>
      <c r="W26" s="36">
        <f t="shared" si="9"/>
        <v>3095457.5531824259</v>
      </c>
    </row>
    <row r="27" spans="2:23">
      <c r="B27">
        <v>26</v>
      </c>
      <c r="C27">
        <v>150</v>
      </c>
      <c r="D27">
        <v>188</v>
      </c>
      <c r="E27" s="36">
        <f t="shared" si="0"/>
        <v>28200</v>
      </c>
      <c r="F27" s="37">
        <f>F26*(1+$O$2)</f>
        <v>19201.854261393044</v>
      </c>
      <c r="G27" s="35">
        <f t="shared" si="1"/>
        <v>541492290.17128384</v>
      </c>
      <c r="H27" s="37">
        <f t="shared" si="10"/>
        <v>19643.216056798177</v>
      </c>
      <c r="I27" s="40">
        <f t="shared" si="2"/>
        <v>553938692.80170858</v>
      </c>
      <c r="J27" s="37">
        <f t="shared" si="11"/>
        <v>19652.656295199889</v>
      </c>
      <c r="K27" s="41">
        <f t="shared" si="3"/>
        <v>554204907.52463686</v>
      </c>
      <c r="L27" s="37">
        <f t="shared" si="12"/>
        <v>19909.259139028494</v>
      </c>
      <c r="M27" s="45">
        <f t="shared" si="4"/>
        <v>561441107.72060359</v>
      </c>
      <c r="Q27" s="50">
        <v>26</v>
      </c>
      <c r="R27" s="47">
        <f t="shared" si="13"/>
        <v>230837759.10310212</v>
      </c>
      <c r="S27" s="52">
        <f t="shared" si="5"/>
        <v>11751.525739758545</v>
      </c>
      <c r="T27" s="52">
        <f t="shared" si="6"/>
        <v>11745.88084357246</v>
      </c>
      <c r="U27" s="52">
        <f t="shared" si="7"/>
        <v>11594.492667514007</v>
      </c>
      <c r="V27" s="53">
        <f t="shared" si="8"/>
        <v>157.03307224453783</v>
      </c>
      <c r="W27" s="36">
        <f t="shared" si="9"/>
        <v>3126412.1287142867</v>
      </c>
    </row>
    <row r="28" spans="2:23">
      <c r="B28">
        <v>27</v>
      </c>
      <c r="C28">
        <v>150</v>
      </c>
      <c r="D28">
        <v>188</v>
      </c>
      <c r="E28" s="36">
        <f t="shared" si="0"/>
        <v>28200</v>
      </c>
      <c r="F28" s="37">
        <f>F27*(1+$O$2)</f>
        <v>19393.872804006976</v>
      </c>
      <c r="G28" s="35">
        <f t="shared" si="1"/>
        <v>546907213.07299674</v>
      </c>
      <c r="H28" s="37">
        <f t="shared" si="10"/>
        <v>19839.648217366161</v>
      </c>
      <c r="I28" s="40">
        <f t="shared" si="2"/>
        <v>559478079.72972572</v>
      </c>
      <c r="J28" s="37">
        <f t="shared" si="11"/>
        <v>19849.182858151889</v>
      </c>
      <c r="K28" s="41">
        <f t="shared" si="3"/>
        <v>559746956.59988332</v>
      </c>
      <c r="L28" s="37">
        <f t="shared" si="12"/>
        <v>20108.351730418781</v>
      </c>
      <c r="M28" s="45">
        <f t="shared" si="4"/>
        <v>567055518.7978096</v>
      </c>
      <c r="Q28" s="50">
        <v>27</v>
      </c>
      <c r="R28" s="47">
        <f t="shared" si="13"/>
        <v>233146136.69413313</v>
      </c>
      <c r="S28" s="52">
        <f t="shared" si="5"/>
        <v>11751.525739758543</v>
      </c>
      <c r="T28" s="52">
        <f t="shared" si="6"/>
        <v>11745.88084357246</v>
      </c>
      <c r="U28" s="52">
        <f t="shared" si="7"/>
        <v>11594.492667514007</v>
      </c>
      <c r="V28" s="53">
        <f t="shared" si="8"/>
        <v>157.03307224453602</v>
      </c>
      <c r="W28" s="36">
        <f t="shared" si="9"/>
        <v>3157676.2500013933</v>
      </c>
    </row>
    <row r="29" spans="2:23">
      <c r="B29">
        <v>28</v>
      </c>
      <c r="C29">
        <v>150</v>
      </c>
      <c r="D29">
        <v>188</v>
      </c>
      <c r="E29" s="36">
        <f t="shared" si="0"/>
        <v>28200</v>
      </c>
      <c r="F29" s="37">
        <f>F28*(1+$O$2)</f>
        <v>19587.811532047046</v>
      </c>
      <c r="G29" s="35">
        <f t="shared" si="1"/>
        <v>552376285.20372665</v>
      </c>
      <c r="H29" s="37">
        <f t="shared" si="10"/>
        <v>20038.044699539823</v>
      </c>
      <c r="I29" s="40">
        <f t="shared" si="2"/>
        <v>565072860.52702308</v>
      </c>
      <c r="J29" s="37">
        <f t="shared" si="11"/>
        <v>20047.674686733408</v>
      </c>
      <c r="K29" s="41">
        <f t="shared" si="3"/>
        <v>565344426.16588211</v>
      </c>
      <c r="L29" s="37">
        <f t="shared" si="12"/>
        <v>20309.43524772297</v>
      </c>
      <c r="M29" s="45">
        <f t="shared" si="4"/>
        <v>572726073.98578775</v>
      </c>
      <c r="Q29" s="50">
        <v>28</v>
      </c>
      <c r="R29" s="47">
        <f t="shared" si="13"/>
        <v>235477598.06107447</v>
      </c>
      <c r="S29" s="52">
        <f t="shared" si="5"/>
        <v>11751.525739758543</v>
      </c>
      <c r="T29" s="52">
        <f t="shared" si="6"/>
        <v>11745.88084357246</v>
      </c>
      <c r="U29" s="52">
        <f t="shared" si="7"/>
        <v>11594.492667514005</v>
      </c>
      <c r="V29" s="53">
        <f t="shared" si="8"/>
        <v>157.03307224453783</v>
      </c>
      <c r="W29" s="36">
        <f t="shared" si="9"/>
        <v>3189253.0125014442</v>
      </c>
    </row>
    <row r="30" spans="2:23">
      <c r="B30">
        <v>29</v>
      </c>
      <c r="C30">
        <v>150</v>
      </c>
      <c r="D30">
        <v>188</v>
      </c>
      <c r="E30" s="36">
        <f t="shared" si="0"/>
        <v>28200</v>
      </c>
      <c r="F30" s="37">
        <f>F29*(1+$O$2)</f>
        <v>19783.689647367515</v>
      </c>
      <c r="G30" s="35">
        <f t="shared" si="1"/>
        <v>557900048.05576396</v>
      </c>
      <c r="H30" s="37">
        <f t="shared" si="10"/>
        <v>20238.425146535221</v>
      </c>
      <c r="I30" s="40">
        <f t="shared" si="2"/>
        <v>570723589.13229322</v>
      </c>
      <c r="J30" s="37">
        <f t="shared" si="11"/>
        <v>20248.151433600742</v>
      </c>
      <c r="K30" s="41">
        <f t="shared" si="3"/>
        <v>570997870.4275409</v>
      </c>
      <c r="L30" s="37">
        <f t="shared" si="12"/>
        <v>20512.5296002002</v>
      </c>
      <c r="M30" s="45">
        <f t="shared" si="4"/>
        <v>578453334.72564566</v>
      </c>
      <c r="Q30" s="50">
        <v>29</v>
      </c>
      <c r="R30" s="47">
        <f t="shared" si="13"/>
        <v>237832374.04168522</v>
      </c>
      <c r="S30" s="52">
        <f t="shared" si="5"/>
        <v>11751.525739758543</v>
      </c>
      <c r="T30" s="52">
        <f t="shared" si="6"/>
        <v>11745.88084357246</v>
      </c>
      <c r="U30" s="52">
        <f t="shared" si="7"/>
        <v>11594.492667514007</v>
      </c>
      <c r="V30" s="53">
        <f t="shared" si="8"/>
        <v>157.03307224453602</v>
      </c>
      <c r="W30" s="36">
        <f t="shared" si="9"/>
        <v>3221145.5426264214</v>
      </c>
    </row>
    <row r="31" spans="2:23">
      <c r="B31">
        <v>30</v>
      </c>
      <c r="C31">
        <v>150</v>
      </c>
      <c r="D31">
        <v>188</v>
      </c>
      <c r="E31" s="36">
        <f t="shared" si="0"/>
        <v>28200</v>
      </c>
      <c r="F31" s="37">
        <f>F30*(1+$O$2)</f>
        <v>19981.526543841192</v>
      </c>
      <c r="G31" s="35">
        <f t="shared" si="1"/>
        <v>563479048.53632164</v>
      </c>
      <c r="H31" s="37">
        <f t="shared" si="10"/>
        <v>20440.809398000572</v>
      </c>
      <c r="I31" s="40">
        <f t="shared" si="2"/>
        <v>576430825.02361619</v>
      </c>
      <c r="J31" s="37">
        <f t="shared" si="11"/>
        <v>20450.632947936749</v>
      </c>
      <c r="K31" s="41">
        <f t="shared" si="3"/>
        <v>576707849.13181627</v>
      </c>
      <c r="L31" s="37">
        <f t="shared" si="12"/>
        <v>20717.654896202203</v>
      </c>
      <c r="M31" s="45">
        <f t="shared" si="4"/>
        <v>584237868.07290208</v>
      </c>
      <c r="Q31" s="50">
        <v>30</v>
      </c>
      <c r="R31" s="47">
        <f t="shared" si="13"/>
        <v>240210697.78210208</v>
      </c>
      <c r="S31" s="52">
        <f t="shared" si="5"/>
        <v>11751.525739758545</v>
      </c>
      <c r="T31" s="52">
        <f t="shared" si="6"/>
        <v>11745.880843572462</v>
      </c>
      <c r="U31" s="52">
        <f t="shared" si="7"/>
        <v>11594.492667514005</v>
      </c>
      <c r="V31" s="53">
        <f t="shared" si="8"/>
        <v>157.03307224453965</v>
      </c>
      <c r="W31" s="36">
        <f t="shared" si="9"/>
        <v>3253356.998052761</v>
      </c>
    </row>
    <row r="32" spans="2:23">
      <c r="B32">
        <v>31</v>
      </c>
      <c r="C32">
        <v>150</v>
      </c>
      <c r="D32">
        <v>188</v>
      </c>
      <c r="E32" s="36">
        <f t="shared" si="0"/>
        <v>28200</v>
      </c>
      <c r="F32" s="37">
        <f>F31*(1+$O$2)</f>
        <v>20181.341809279602</v>
      </c>
      <c r="G32" s="35">
        <f t="shared" si="1"/>
        <v>569113839.02168477</v>
      </c>
      <c r="H32" s="37">
        <f t="shared" si="10"/>
        <v>20645.217491980577</v>
      </c>
      <c r="I32" s="40">
        <f t="shared" si="2"/>
        <v>582195133.27385223</v>
      </c>
      <c r="J32" s="37">
        <f t="shared" si="11"/>
        <v>20655.139277416118</v>
      </c>
      <c r="K32" s="41">
        <f t="shared" si="3"/>
        <v>582474927.62313449</v>
      </c>
      <c r="L32" s="37">
        <f t="shared" si="12"/>
        <v>20924.831445164225</v>
      </c>
      <c r="M32" s="45">
        <f t="shared" si="4"/>
        <v>590080246.75363111</v>
      </c>
      <c r="Q32" s="50">
        <v>31</v>
      </c>
      <c r="R32" s="47">
        <f t="shared" si="13"/>
        <v>242612804.7599231</v>
      </c>
      <c r="S32" s="52">
        <f t="shared" si="5"/>
        <v>11751.525739758545</v>
      </c>
      <c r="T32" s="52">
        <f t="shared" si="6"/>
        <v>11745.88084357246</v>
      </c>
      <c r="U32" s="52">
        <f t="shared" si="7"/>
        <v>11594.492667514005</v>
      </c>
      <c r="V32" s="53">
        <f t="shared" si="8"/>
        <v>157.03307224453965</v>
      </c>
      <c r="W32" s="36">
        <f t="shared" si="9"/>
        <v>3285890.5680332887</v>
      </c>
    </row>
    <row r="33" spans="2:23" ht="15.75" thickBot="1">
      <c r="B33">
        <v>32</v>
      </c>
      <c r="C33">
        <v>150</v>
      </c>
      <c r="D33">
        <v>188</v>
      </c>
      <c r="E33" s="36">
        <f t="shared" si="0"/>
        <v>28200</v>
      </c>
      <c r="F33" s="37">
        <f>F32*(1+$O$2)</f>
        <v>20383.155227372397</v>
      </c>
      <c r="G33" s="35">
        <f t="shared" si="1"/>
        <v>574804977.41190159</v>
      </c>
      <c r="H33" s="37">
        <f t="shared" si="10"/>
        <v>20851.669666900383</v>
      </c>
      <c r="I33" s="40">
        <f t="shared" si="2"/>
        <v>588017084.60659075</v>
      </c>
      <c r="J33" s="37">
        <f t="shared" si="11"/>
        <v>20861.690670190281</v>
      </c>
      <c r="K33" s="41">
        <f t="shared" si="3"/>
        <v>588299676.8993659</v>
      </c>
      <c r="L33" s="37">
        <f t="shared" si="12"/>
        <v>21134.079759615866</v>
      </c>
      <c r="M33" s="45">
        <f t="shared" si="4"/>
        <v>595981049.22116745</v>
      </c>
      <c r="Q33" s="50">
        <v>32</v>
      </c>
      <c r="R33" s="47">
        <f t="shared" si="13"/>
        <v>245038932.80752233</v>
      </c>
      <c r="S33" s="52">
        <f t="shared" si="5"/>
        <v>11751.525739758545</v>
      </c>
      <c r="T33" s="52">
        <f t="shared" si="6"/>
        <v>11745.88084357246</v>
      </c>
      <c r="U33" s="52">
        <f t="shared" si="7"/>
        <v>11594.492667514005</v>
      </c>
      <c r="V33" s="53">
        <f t="shared" si="8"/>
        <v>157.03307224453965</v>
      </c>
      <c r="W33" s="36">
        <f t="shared" si="9"/>
        <v>3318749.4737136215</v>
      </c>
    </row>
    <row r="34" spans="2:23" ht="15.75" thickBot="1">
      <c r="S34" s="54">
        <f>SUM(S2:S33)</f>
        <v>376048.82367227355</v>
      </c>
      <c r="T34" s="55">
        <f t="shared" ref="T34:U34" si="14">SUM(T2:T33)</f>
        <v>375868.1869943185</v>
      </c>
      <c r="U34" s="56">
        <f t="shared" si="14"/>
        <v>371023.76536044839</v>
      </c>
    </row>
    <row r="36" spans="2:23">
      <c r="U36" s="57">
        <f>S34-U34</f>
        <v>5025.0583118251525</v>
      </c>
      <c r="W36" s="57">
        <f>SUM(W2:W33)</f>
        <v>91405945.068629295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F439-E273-4946-ADA8-326677E363AB}">
  <dimension ref="A1"/>
  <sheetViews>
    <sheetView zoomScale="80" zoomScaleNormal="80" workbookViewId="0">
      <selection activeCell="J9" sqref="J9"/>
    </sheetView>
  </sheetViews>
  <sheetFormatPr defaultColWidth="11.42578125" defaultRowHeight="15"/>
  <cols>
    <col min="1" max="16384" width="11.42578125" style="19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2F88E-3991-41D3-9171-CBAFB6B5DB49}">
  <dimension ref="A1"/>
  <sheetViews>
    <sheetView view="pageBreakPreview" topLeftCell="D12" zoomScale="112" zoomScaleNormal="100" zoomScaleSheetLayoutView="112" workbookViewId="0">
      <selection activeCell="M13" sqref="M13"/>
    </sheetView>
  </sheetViews>
  <sheetFormatPr defaultColWidth="11.42578125" defaultRowHeight="15"/>
  <cols>
    <col min="1" max="16384" width="11.42578125" style="19"/>
  </cols>
  <sheetData/>
  <pageMargins left="0.7" right="0.7" top="0.75" bottom="0.75" header="0.3" footer="0.3"/>
  <pageSetup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EA298-305A-48CC-9C5E-D0141915CD7E}">
  <dimension ref="A1"/>
  <sheetViews>
    <sheetView tabSelected="1" topLeftCell="A15" zoomScale="160" zoomScaleNormal="160" workbookViewId="0">
      <selection activeCell="H9" sqref="H9"/>
    </sheetView>
  </sheetViews>
  <sheetFormatPr defaultColWidth="11.42578125" defaultRowHeight="15"/>
  <cols>
    <col min="1" max="16384" width="11.42578125" style="19"/>
  </cols>
  <sheetData>
    <row r="1" s="19" customFormat="1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bf56f25-cbbb-4cbe-ae8a-427ea759e04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A5061E6275D4C4BB33B2BD4A91C79C2" ma:contentTypeVersion="13" ma:contentTypeDescription="Crear nuevo documento." ma:contentTypeScope="" ma:versionID="b979aa35f4dc4d7ef271a37b480a9a72">
  <xsd:schema xmlns:xsd="http://www.w3.org/2001/XMLSchema" xmlns:xs="http://www.w3.org/2001/XMLSchema" xmlns:p="http://schemas.microsoft.com/office/2006/metadata/properties" xmlns:ns3="fbf56f25-cbbb-4cbe-ae8a-427ea759e049" xmlns:ns4="28603d8a-9efa-47f7-9310-b65af995be84" targetNamespace="http://schemas.microsoft.com/office/2006/metadata/properties" ma:root="true" ma:fieldsID="3b7d58011f0af26830833bda6d95ac6e" ns3:_="" ns4:_="">
    <xsd:import namespace="fbf56f25-cbbb-4cbe-ae8a-427ea759e049"/>
    <xsd:import namespace="28603d8a-9efa-47f7-9310-b65af995be8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DateTaken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56f25-cbbb-4cbe-ae8a-427ea759e0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03d8a-9efa-47f7-9310-b65af995be84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05898D-E33F-4AEA-8D93-F846594EFA3B}"/>
</file>

<file path=customXml/itemProps2.xml><?xml version="1.0" encoding="utf-8"?>
<ds:datastoreItem xmlns:ds="http://schemas.openxmlformats.org/officeDocument/2006/customXml" ds:itemID="{0E61C68D-C058-458F-A65C-4EBF24267778}"/>
</file>

<file path=customXml/itemProps3.xml><?xml version="1.0" encoding="utf-8"?>
<ds:datastoreItem xmlns:ds="http://schemas.openxmlformats.org/officeDocument/2006/customXml" ds:itemID="{C155054C-BFD9-4CEA-960C-749680B422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Arnulfo Camacho Celis</dc:creator>
  <cp:keywords/>
  <dc:description/>
  <cp:lastModifiedBy>Arnulfo Camacho Celis</cp:lastModifiedBy>
  <cp:revision/>
  <dcterms:created xsi:type="dcterms:W3CDTF">2023-11-08T19:53:59Z</dcterms:created>
  <dcterms:modified xsi:type="dcterms:W3CDTF">2023-11-10T13:54:29Z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0x010100AA5061E6275D4C4BB33B2BD4A91C79C2</vt:lpwstr>
  </property>
</Properties>
</file>