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updateLinks="never"/>
  <mc:AlternateContent xmlns:mc="http://schemas.openxmlformats.org/markup-compatibility/2006">
    <mc:Choice Requires="x15">
      <x15ac:absPath xmlns:x15ac="http://schemas.microsoft.com/office/spreadsheetml/2010/11/ac" url="https://seasinlimitada-my.sharepoint.com/personal/gerente_seasinlimitada_com/Documents/ASISTENTE GERENCIA/ACUERDO MARCO IV CCE -UT GIAF/ORDENES DE COMPRA UT GIAF/RAMA JUDICIAL CALDAS OC 112559/NOVIEMBRE 2023/"/>
    </mc:Choice>
  </mc:AlternateContent>
  <xr:revisionPtr revIDLastSave="1849" documentId="14_{8ADCF3A9-79CB-4300-BE19-53D724A0C58C}" xr6:coauthVersionLast="47" xr6:coauthVersionMax="47" xr10:uidLastSave="{2406611F-794A-4DB8-A794-798BB87BFF0F}"/>
  <bookViews>
    <workbookView xWindow="-120" yWindow="-120" windowWidth="29040" windowHeight="15720" tabRatio="500" activeTab="2" xr2:uid="{00000000-000D-0000-FFFF-FFFF00000000}"/>
  </bookViews>
  <sheets>
    <sheet name="Sedes" sheetId="4" r:id="rId1"/>
    <sheet name="Personal " sheetId="8" r:id="rId2"/>
    <sheet name="Factura  " sheetId="13" r:id="rId3"/>
    <sheet name="Control de Presupuesto" sheetId="7" r:id="rId4"/>
    <sheet name="Hoja6" sheetId="19" state="hidden" r:id="rId5"/>
  </sheets>
  <externalReferences>
    <externalReference r:id="rId6"/>
    <externalReference r:id="rId7"/>
    <externalReference r:id="rId8"/>
  </externalReferences>
  <definedNames>
    <definedName name="_xlnm._FilterDatabase" localSheetId="0" hidden="1">Sedes!$B$10:$J$11</definedName>
    <definedName name="check">[1]Listas!$D$2</definedName>
    <definedName name="Confirmacion">[2]Listas!$E$2:$E$3</definedName>
    <definedName name="Hora">[3]Listas!$F$2:$F$20</definedName>
    <definedName name="meridiano">[3]Listas!$G$2:$G$3</definedName>
    <definedName name="PersonalMT">[1]Listas!$I$2:$I$11</definedName>
    <definedName name="PersonalTC">[1]Listas!$H$2:$H$12</definedName>
    <definedName name="TipoServicioSede">[1]Listas!$C$2:$C$5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12" i="13" l="1"/>
  <c r="R11" i="13"/>
  <c r="R10" i="13"/>
  <c r="R9" i="13"/>
  <c r="R6" i="13"/>
  <c r="P12" i="13"/>
  <c r="P11" i="13"/>
  <c r="P10" i="13"/>
  <c r="P9" i="13"/>
  <c r="J11" i="4"/>
  <c r="B26" i="8"/>
  <c r="C6" i="13"/>
  <c r="L6" i="13"/>
  <c r="K6" i="13"/>
  <c r="B27" i="8" l="1"/>
  <c r="P7" i="13"/>
  <c r="D6" i="13" l="1"/>
  <c r="I27" i="8" l="1"/>
  <c r="F3" i="19" l="1"/>
  <c r="F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F37" i="19"/>
  <c r="F38" i="19"/>
  <c r="F39" i="19"/>
  <c r="F40" i="19"/>
  <c r="F41" i="19"/>
  <c r="F42" i="19"/>
  <c r="F43" i="19"/>
  <c r="F44" i="19"/>
  <c r="F45" i="19"/>
  <c r="F46" i="19"/>
  <c r="F47" i="19"/>
  <c r="F48" i="19"/>
  <c r="F49" i="19"/>
  <c r="F50" i="19"/>
  <c r="F51" i="19"/>
  <c r="F52" i="19"/>
  <c r="F53" i="19"/>
  <c r="F54" i="19"/>
  <c r="F55" i="19"/>
  <c r="F56" i="19"/>
  <c r="F57" i="19"/>
  <c r="F58" i="19"/>
  <c r="F59" i="19"/>
  <c r="F60" i="19"/>
  <c r="F61" i="19"/>
  <c r="F62" i="19"/>
  <c r="F63" i="19"/>
  <c r="F64" i="19"/>
  <c r="F65" i="19"/>
  <c r="F66" i="19"/>
  <c r="F67" i="19"/>
  <c r="F68" i="19"/>
  <c r="F69" i="19"/>
  <c r="F70" i="19"/>
  <c r="F71" i="19"/>
  <c r="F72" i="19"/>
  <c r="F2" i="19"/>
  <c r="C3" i="19"/>
  <c r="C4" i="19"/>
  <c r="C5" i="19"/>
  <c r="C6" i="19"/>
  <c r="C7" i="19"/>
  <c r="C8" i="19"/>
  <c r="C9" i="19"/>
  <c r="C10" i="19"/>
  <c r="C11" i="19"/>
  <c r="C12" i="19"/>
  <c r="C13" i="19"/>
  <c r="C14" i="19"/>
  <c r="C15" i="19"/>
  <c r="C16" i="19"/>
  <c r="C17" i="19"/>
  <c r="C18" i="19"/>
  <c r="C19" i="19"/>
  <c r="C20" i="19"/>
  <c r="C21" i="19"/>
  <c r="C22" i="19"/>
  <c r="C23" i="19"/>
  <c r="C24" i="19"/>
  <c r="C25" i="19"/>
  <c r="C26" i="19"/>
  <c r="C27" i="19"/>
  <c r="C28" i="19"/>
  <c r="C29" i="19"/>
  <c r="C30" i="19"/>
  <c r="C31" i="19"/>
  <c r="C32"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2" i="19"/>
  <c r="F6" i="13" l="1"/>
  <c r="M6" i="13" s="1"/>
  <c r="I23" i="8" l="1"/>
  <c r="I15" i="8"/>
  <c r="I13" i="4"/>
  <c r="H6" i="13" l="1"/>
  <c r="R7" i="13" s="1"/>
  <c r="E11" i="8"/>
  <c r="B11" i="8"/>
  <c r="B10" i="8"/>
  <c r="G8" i="8"/>
  <c r="G9" i="8"/>
  <c r="E9" i="8"/>
  <c r="B9" i="8"/>
  <c r="B8" i="8"/>
  <c r="B7" i="8"/>
  <c r="E12" i="8"/>
  <c r="B5" i="7" l="1"/>
  <c r="C1" i="13"/>
  <c r="P6" i="13" l="1"/>
  <c r="A14" i="7" l="1"/>
  <c r="A15" i="7" s="1"/>
  <c r="A16" i="7" s="1"/>
  <c r="A17" i="7" s="1"/>
  <c r="A18" i="7" s="1"/>
  <c r="A19" i="7" s="1"/>
  <c r="P15" i="13" l="1"/>
  <c r="B11" i="7"/>
  <c r="A20" i="7"/>
  <c r="A21" i="7" s="1"/>
  <c r="C9" i="7" l="1"/>
  <c r="C10" i="7" l="1"/>
  <c r="C11" i="7" s="1"/>
  <c r="C12" i="7" s="1"/>
  <c r="C13" i="7" s="1"/>
  <c r="C14" i="7" s="1"/>
  <c r="C15" i="7" s="1"/>
  <c r="C16" i="7" s="1"/>
  <c r="C17" i="7" s="1"/>
  <c r="C18" i="7" s="1"/>
  <c r="C19" i="7" s="1"/>
  <c r="C20" i="7" s="1"/>
  <c r="C21" i="7" s="1"/>
</calcChain>
</file>

<file path=xl/sharedStrings.xml><?xml version="1.0" encoding="utf-8"?>
<sst xmlns="http://schemas.openxmlformats.org/spreadsheetml/2006/main" count="130" uniqueCount="107">
  <si>
    <t>Observaciones</t>
  </si>
  <si>
    <t>Total</t>
  </si>
  <si>
    <t>Unidad</t>
  </si>
  <si>
    <t>Descuento %</t>
  </si>
  <si>
    <t>Precio Unitario con Descuento</t>
  </si>
  <si>
    <t xml:space="preserve">Región de Cobertura: </t>
  </si>
  <si>
    <t>Sí</t>
  </si>
  <si>
    <t xml:space="preserve">Nombre del Proveedor: </t>
  </si>
  <si>
    <t>Paquete de Servicios</t>
  </si>
  <si>
    <t>Valores</t>
  </si>
  <si>
    <t>Item</t>
  </si>
  <si>
    <t>Categoría</t>
  </si>
  <si>
    <t>Servicio</t>
  </si>
  <si>
    <t>Característica 1</t>
  </si>
  <si>
    <t>Disponibilidad</t>
  </si>
  <si>
    <t>Cantidad</t>
  </si>
  <si>
    <t>Vigencia / Unidad</t>
  </si>
  <si>
    <t>Valor unitario</t>
  </si>
  <si>
    <t>Valor Mensual / Valor X Unidad</t>
  </si>
  <si>
    <t>Recargo por Trabajo nocturno, extra, dominical y festivo</t>
  </si>
  <si>
    <t>Recargo por dotación especial</t>
  </si>
  <si>
    <t>Valor Total</t>
  </si>
  <si>
    <t>Subtotal</t>
  </si>
  <si>
    <t>% AIU</t>
  </si>
  <si>
    <t>IVA</t>
  </si>
  <si>
    <t>Personas</t>
  </si>
  <si>
    <t>VALOR MES</t>
  </si>
  <si>
    <t>Aseo</t>
  </si>
  <si>
    <t>SEDE</t>
  </si>
  <si>
    <t>DIRECCION</t>
  </si>
  <si>
    <t>CIUDAD</t>
  </si>
  <si>
    <t>DPTO</t>
  </si>
  <si>
    <t>TELEFONO</t>
  </si>
  <si>
    <t>Perfil del operario que requiere la sede</t>
  </si>
  <si>
    <t>Días de trabajo</t>
  </si>
  <si>
    <t>Horario</t>
  </si>
  <si>
    <t>Tiempo completo</t>
  </si>
  <si>
    <t>Desde</t>
  </si>
  <si>
    <t>Hasta</t>
  </si>
  <si>
    <t>Valor Facturado</t>
  </si>
  <si>
    <t>Saldo</t>
  </si>
  <si>
    <t>Mes</t>
  </si>
  <si>
    <t>Control Relacion de Facturacion</t>
  </si>
  <si>
    <t>Dias</t>
  </si>
  <si>
    <t>Orden</t>
  </si>
  <si>
    <t>Plazo (d)</t>
  </si>
  <si>
    <t>Monto</t>
  </si>
  <si>
    <t>Servicio de Personal</t>
  </si>
  <si>
    <t>Tiempo Completo</t>
  </si>
  <si>
    <t>Sede 1</t>
  </si>
  <si>
    <t>COLOMBIA COMPRA EFICIENTE</t>
  </si>
  <si>
    <t>1. Información básica de la Entidad Compradora</t>
  </si>
  <si>
    <t>Nombre de la Entidad Compradora</t>
  </si>
  <si>
    <t>Dirección</t>
  </si>
  <si>
    <t>Teléfono</t>
  </si>
  <si>
    <t>Departamento</t>
  </si>
  <si>
    <t>Municipio</t>
  </si>
  <si>
    <t>Región</t>
  </si>
  <si>
    <t>Correo Electrónico</t>
  </si>
  <si>
    <t>Vigencia del contrato en meses</t>
  </si>
  <si>
    <t>Fecha estimada de inicio: dd/mm/aaaa</t>
  </si>
  <si>
    <t>¿Recargo por dotación especial?</t>
  </si>
  <si>
    <t>No</t>
  </si>
  <si>
    <t>¿Requiere el servicio para otras sedes?</t>
  </si>
  <si>
    <t>N° de sedes</t>
  </si>
  <si>
    <t>2. Personal</t>
  </si>
  <si>
    <t>Detalle Sede</t>
  </si>
  <si>
    <t>Campo Informativo</t>
  </si>
  <si>
    <t>Descripción</t>
  </si>
  <si>
    <t>Dotación clima frío</t>
  </si>
  <si>
    <t>¿La entidad requiere Dotación para clima frio de acuerdo con lo descrito en el Anexo 2?</t>
  </si>
  <si>
    <t>Compra a pequeños productores agropecuarios locales</t>
  </si>
  <si>
    <t>En caso de adquirir café social, ¿requiere que esta adquisición se realice a pequeños productores locales y productores locales agropecuarios?</t>
  </si>
  <si>
    <t>Gestión de residuos peligrosos</t>
  </si>
  <si>
    <t>En caso de que la entidad no contemple dentro de su Plan de Gestión Ambiental un protocolo para la gestión de residuos peligrosos ¿requiere que el proveedor realice la disposición final de los residuos peligrosos generados en virtud de la prestación del Servicio?</t>
  </si>
  <si>
    <t>Horas extras</t>
  </si>
  <si>
    <t>¿La entidad requiere horas extras?</t>
  </si>
  <si>
    <t>Dotación especial</t>
  </si>
  <si>
    <t>Observaciones:</t>
  </si>
  <si>
    <t>¿La entidad requiere dotación especial?</t>
  </si>
  <si>
    <t>Total requerido</t>
  </si>
  <si>
    <t>1. Si requiere agregue o elimine filas de Personal TC</t>
  </si>
  <si>
    <t xml:space="preserve">NOMBRE SEDE  </t>
  </si>
  <si>
    <t>UNION TEMPORAL OUTSOURCING GIAF</t>
  </si>
  <si>
    <t>Nuevo precio cláusula 8</t>
  </si>
  <si>
    <t xml:space="preserve">Observaciones: </t>
  </si>
  <si>
    <t>NO</t>
  </si>
  <si>
    <t xml:space="preserve">TOTAL POR SEDE </t>
  </si>
  <si>
    <t>Operario de aseo y cafetería</t>
  </si>
  <si>
    <t>MANIZALES</t>
  </si>
  <si>
    <t>CALDAS</t>
  </si>
  <si>
    <t>DIRECCIÓN SECCIONAL DE ADMINSTRACIÓN JUDICIAL DE MANIZALES</t>
  </si>
  <si>
    <t>CALLE 27 No. 17 - 198</t>
  </si>
  <si>
    <t>lvalencg@cendoj.ramajudicial.gov.co</t>
  </si>
  <si>
    <t>PALACIO DE JUSTICIA DE PUERTO BOYACÁ BOYACÁ</t>
  </si>
  <si>
    <t>BOYACA</t>
  </si>
  <si>
    <t>PUERTO BOYACA</t>
  </si>
  <si>
    <t>CARRERA 3 No. 7 - 154</t>
  </si>
  <si>
    <t>Lunes a Viernes sin festivos</t>
  </si>
  <si>
    <t>7:00am a 5:30pm</t>
  </si>
  <si>
    <t>Incluye 1 hora de almuerzo.
La media hora faltante se acumula para hacer brigadas. 
Los sabados no se labora</t>
  </si>
  <si>
    <t xml:space="preserve">Julio </t>
  </si>
  <si>
    <t>Agosto</t>
  </si>
  <si>
    <t>Septiembre</t>
  </si>
  <si>
    <t>Octubre</t>
  </si>
  <si>
    <t>Noviembre</t>
  </si>
  <si>
    <t xml:space="preserve">Fecha de igreso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</si>
</sst>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quot;$&quot;* #,##0.00_);_(&quot;$&quot;* \(#,##0.00\);_(&quot;$&quot;* &quot;-&quot;??_);_(@_)"/>
    <numFmt numFmtId="166" formatCode="&quot;$&quot;#,##0.00"/>
    <numFmt numFmtId="167" formatCode="&quot;$&quot;#,##0"/>
    <numFmt numFmtId="168" formatCode="_(* #,##0.00_);_(* \(#,##0.00\);_(* &quot;-&quot;_);_(@_)"/>
    <numFmt numFmtId="169" formatCode="_-* #,##0.00\ _€_-;\-* #,##0.00\ _€_-;_-* &quot;-&quot;??\ _€_-;_-@_-"/>
  </numFmts>
  <fonts count="3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0"/>
      <name val="Arial"/>
      <family val="2"/>
    </font>
    <font>
      <sz val="10"/>
      <color theme="1"/>
      <name val="Arial"/>
      <family val="2"/>
    </font>
    <font>
      <b/>
      <sz val="10"/>
      <color theme="1"/>
      <name val="Arial"/>
      <family val="2"/>
    </font>
    <font>
      <u/>
      <sz val="12"/>
      <color theme="10"/>
      <name val="Calibri"/>
      <family val="2"/>
      <scheme val="minor"/>
    </font>
    <font>
      <u/>
      <sz val="12"/>
      <color theme="11"/>
      <name val="Calibri"/>
      <family val="2"/>
      <scheme val="minor"/>
    </font>
    <font>
      <sz val="10"/>
      <color theme="0"/>
      <name val="Arial"/>
      <family val="2"/>
    </font>
    <font>
      <sz val="10"/>
      <color rgb="FFFF0000"/>
      <name val="Arial"/>
      <family val="2"/>
    </font>
    <font>
      <sz val="9"/>
      <color theme="1"/>
      <name val="Arial"/>
      <family val="2"/>
    </font>
    <font>
      <sz val="8"/>
      <name val="Calibri"/>
      <family val="2"/>
      <scheme val="minor"/>
    </font>
    <font>
      <b/>
      <sz val="9"/>
      <color theme="1"/>
      <name val="Arial"/>
      <family val="2"/>
    </font>
    <font>
      <sz val="12"/>
      <color theme="1"/>
      <name val="Arial"/>
      <family val="2"/>
    </font>
    <font>
      <sz val="8"/>
      <color theme="1"/>
      <name val="Arial"/>
      <family val="2"/>
    </font>
    <font>
      <b/>
      <sz val="14"/>
      <color theme="1"/>
      <name val="Arial"/>
      <family val="2"/>
    </font>
    <font>
      <sz val="10"/>
      <color rgb="FFFFFF00"/>
      <name val="Arial"/>
      <family val="2"/>
    </font>
    <font>
      <sz val="10"/>
      <color rgb="FF000000"/>
      <name val="Times New Roman"/>
      <family val="1"/>
    </font>
    <font>
      <b/>
      <sz val="18"/>
      <color rgb="FF1C4F9E"/>
      <name val="Arial"/>
      <family val="2"/>
    </font>
    <font>
      <b/>
      <sz val="14"/>
      <color rgb="FF595959"/>
      <name val="Arial"/>
      <family val="2"/>
    </font>
    <font>
      <b/>
      <sz val="11"/>
      <color rgb="FF7F7F7F"/>
      <name val="Arial"/>
      <family val="2"/>
    </font>
    <font>
      <b/>
      <sz val="10"/>
      <color rgb="FF7F7F7F"/>
      <name val="Arial"/>
      <family val="2"/>
    </font>
    <font>
      <b/>
      <sz val="11"/>
      <color rgb="FFFFFFFF"/>
      <name val="Arial"/>
      <family val="2"/>
    </font>
    <font>
      <u/>
      <sz val="11"/>
      <color rgb="FF0563C1"/>
      <name val="Calibri"/>
      <family val="2"/>
      <scheme val="minor"/>
    </font>
    <font>
      <sz val="8"/>
      <color rgb="FFFFFFFF"/>
      <name val="Arial"/>
      <family val="2"/>
    </font>
    <font>
      <b/>
      <sz val="8"/>
      <color theme="1"/>
      <name val="Arial"/>
      <family val="2"/>
    </font>
    <font>
      <b/>
      <sz val="8"/>
      <color rgb="FFFFFFFF"/>
      <name val="Arial"/>
      <family val="2"/>
    </font>
    <font>
      <b/>
      <sz val="11"/>
      <color theme="1"/>
      <name val="Arial"/>
      <family val="2"/>
    </font>
    <font>
      <sz val="11"/>
      <name val="Calibri"/>
      <family val="2"/>
    </font>
    <font>
      <sz val="11"/>
      <color theme="0"/>
      <name val="Arial"/>
      <family val="2"/>
    </font>
    <font>
      <sz val="20"/>
      <color theme="1"/>
      <name val="Arial"/>
      <family val="2"/>
    </font>
    <font>
      <b/>
      <sz val="9"/>
      <color theme="0"/>
      <name val="Arial"/>
      <family val="2"/>
    </font>
    <font>
      <b/>
      <sz val="11"/>
      <color theme="0"/>
      <name val="Calibri"/>
      <family val="2"/>
    </font>
    <font>
      <b/>
      <sz val="12"/>
      <color theme="1"/>
      <name val="Calibri"/>
      <family val="2"/>
      <scheme val="minor"/>
    </font>
    <font>
      <b/>
      <sz val="10"/>
      <color theme="1"/>
      <name val="Century Gothic"/>
      <family val="2"/>
    </font>
  </fonts>
  <fills count="17">
    <fill>
      <patternFill patternType="none"/>
    </fill>
    <fill>
      <patternFill patternType="gray125"/>
    </fill>
    <fill>
      <patternFill patternType="solid">
        <fgColor rgb="FFE6F8FE"/>
        <bgColor indexed="64"/>
      </patternFill>
    </fill>
    <fill>
      <patternFill patternType="solid">
        <fgColor rgb="FF002060"/>
        <bgColor indexed="64"/>
      </patternFill>
    </fill>
    <fill>
      <patternFill patternType="solid">
        <fgColor rgb="FFF5F5F5"/>
        <bgColor indexed="64"/>
      </patternFill>
    </fill>
    <fill>
      <patternFill patternType="solid">
        <fgColor theme="4" tint="0.79998168889431442"/>
        <bgColor indexed="64"/>
      </patternFill>
    </fill>
    <fill>
      <patternFill patternType="solid">
        <fgColor rgb="FFE7E6E6"/>
        <bgColor indexed="64"/>
      </patternFill>
    </fill>
    <fill>
      <patternFill patternType="solid">
        <fgColor rgb="FF1C4F9E"/>
        <bgColor indexed="64"/>
      </patternFill>
    </fill>
    <fill>
      <patternFill patternType="solid">
        <fgColor rgb="FFFFFFFF"/>
        <bgColor indexed="64"/>
      </patternFill>
    </fill>
    <fill>
      <patternFill patternType="solid">
        <fgColor rgb="FF595959"/>
        <bgColor indexed="64"/>
      </patternFill>
    </fill>
    <fill>
      <patternFill patternType="solid">
        <fgColor rgb="FFF2F2F2"/>
        <bgColor indexed="64"/>
      </patternFill>
    </fill>
    <fill>
      <patternFill patternType="solid">
        <fgColor rgb="FFE6F8FE"/>
        <bgColor rgb="FFE6F8FE"/>
      </patternFill>
    </fill>
    <fill>
      <patternFill patternType="solid">
        <fgColor rgb="FF3F3F3F"/>
        <bgColor rgb="FF3F3F3F"/>
      </patternFill>
    </fill>
    <fill>
      <patternFill patternType="solid">
        <fgColor theme="0"/>
        <bgColor theme="0"/>
      </patternFill>
    </fill>
    <fill>
      <patternFill patternType="solid">
        <fgColor rgb="FFD8D8D8"/>
        <bgColor rgb="FFD8D8D8"/>
      </patternFill>
    </fill>
    <fill>
      <patternFill patternType="solid">
        <fgColor theme="0"/>
        <bgColor indexed="64"/>
      </patternFill>
    </fill>
    <fill>
      <patternFill patternType="solid">
        <fgColor rgb="FFFFFF00"/>
        <bgColor indexed="64"/>
      </patternFill>
    </fill>
  </fills>
  <borders count="2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style="medium">
        <color rgb="FFBFBFBF"/>
      </right>
      <top style="medium">
        <color rgb="FFBFBFBF"/>
      </top>
      <bottom style="medium">
        <color rgb="FFBFBFBF"/>
      </bottom>
      <diagonal/>
    </border>
    <border>
      <left/>
      <right/>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ck">
        <color rgb="FF000000"/>
      </left>
      <right/>
      <top/>
      <bottom style="medium">
        <color rgb="FFBFBFBF"/>
      </bottom>
      <diagonal/>
    </border>
    <border>
      <left style="medium">
        <color rgb="FFBFBFBF"/>
      </left>
      <right/>
      <top/>
      <bottom/>
      <diagonal/>
    </border>
    <border>
      <left/>
      <right style="medium">
        <color rgb="FFBFBFBF"/>
      </right>
      <top/>
      <bottom/>
      <diagonal/>
    </border>
    <border>
      <left style="medium">
        <color rgb="FFBFBFBF"/>
      </left>
      <right/>
      <top style="medium">
        <color rgb="FFBFBFBF"/>
      </top>
      <bottom style="medium">
        <color rgb="FFBFBFBF"/>
      </bottom>
      <diagonal/>
    </border>
    <border>
      <left/>
      <right/>
      <top style="medium">
        <color rgb="FFBFBFBF"/>
      </top>
      <bottom style="medium">
        <color rgb="FFBFBFBF"/>
      </bottom>
      <diagonal/>
    </border>
    <border>
      <left style="medium">
        <color rgb="FFBFBFBF"/>
      </left>
      <right/>
      <top style="medium">
        <color rgb="FFBFBFBF"/>
      </top>
      <bottom/>
      <diagonal/>
    </border>
    <border>
      <left/>
      <right/>
      <top style="medium">
        <color rgb="FFBFBFBF"/>
      </top>
      <bottom/>
      <diagonal/>
    </border>
    <border>
      <left/>
      <right style="medium">
        <color rgb="FFBFBFBF"/>
      </right>
      <top style="medium">
        <color rgb="FFBFBFBF"/>
      </top>
      <bottom/>
      <diagonal/>
    </border>
    <border>
      <left style="medium">
        <color rgb="FFBFBFBF"/>
      </left>
      <right style="medium">
        <color rgb="FFBFBFBF"/>
      </right>
      <top style="medium">
        <color rgb="FFBFBFBF"/>
      </top>
      <bottom/>
      <diagonal/>
    </border>
    <border>
      <left/>
      <right/>
      <top/>
      <bottom style="thin">
        <color rgb="FFBFBFBF"/>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right/>
      <top style="thin">
        <color rgb="FFA5A5A5"/>
      </top>
      <bottom style="thin">
        <color rgb="FFA5A5A5"/>
      </bottom>
      <diagonal/>
    </border>
    <border>
      <left style="thin">
        <color rgb="FFBFBFBF"/>
      </left>
      <right style="thin">
        <color rgb="FFBFBFBF"/>
      </right>
      <top style="thin">
        <color rgb="FFBFBFBF"/>
      </top>
      <bottom/>
      <diagonal/>
    </border>
    <border>
      <left/>
      <right style="medium">
        <color rgb="FFBFBFBF"/>
      </right>
      <top/>
      <bottom style="thin">
        <color rgb="FFBFBFBF"/>
      </bottom>
      <diagonal/>
    </border>
    <border>
      <left style="thin">
        <color rgb="FFBFBFBF"/>
      </left>
      <right style="thin">
        <color rgb="FFBFBFBF"/>
      </right>
      <top/>
      <bottom/>
      <diagonal/>
    </border>
    <border>
      <left/>
      <right style="thin">
        <color theme="0" tint="-0.24994659260841701"/>
      </right>
      <top style="thin">
        <color theme="0" tint="-0.24994659260841701"/>
      </top>
      <bottom style="thin">
        <color theme="0" tint="-0.24994659260841701"/>
      </bottom>
      <diagonal/>
    </border>
    <border>
      <left style="medium">
        <color rgb="FFBFBFBF"/>
      </left>
      <right style="medium">
        <color rgb="FFBFBFBF"/>
      </right>
      <top style="medium">
        <color rgb="FFBFBFBF"/>
      </top>
      <bottom style="medium">
        <color rgb="FFBFBFBF"/>
      </bottom>
      <diagonal/>
    </border>
    <border>
      <left/>
      <right style="thin">
        <color auto="1"/>
      </right>
      <top style="thin">
        <color auto="1"/>
      </top>
      <bottom style="thin">
        <color auto="1"/>
      </bottom>
      <diagonal/>
    </border>
    <border>
      <left/>
      <right/>
      <top style="thin">
        <color theme="0" tint="-0.24994659260841701"/>
      </top>
      <bottom style="thin">
        <color theme="0" tint="-0.24994659260841701"/>
      </bottom>
      <diagonal/>
    </border>
    <border>
      <left style="thin">
        <color auto="1"/>
      </left>
      <right style="thin">
        <color auto="1"/>
      </right>
      <top/>
      <bottom style="thin">
        <color auto="1"/>
      </bottom>
      <diagonal/>
    </border>
  </borders>
  <cellStyleXfs count="90">
    <xf numFmtId="0" fontId="0" fillId="0" borderId="0"/>
    <xf numFmtId="165" fontId="6" fillId="0" borderId="0" applyFont="0" applyFill="0" applyBorder="0" applyAlignment="0" applyProtection="0"/>
    <xf numFmtId="9" fontId="6"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164" fontId="5"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21" fillId="0" borderId="0"/>
    <xf numFmtId="0" fontId="10" fillId="0" borderId="0" applyNumberFormat="0" applyFill="0" applyBorder="0" applyAlignment="0" applyProtection="0"/>
    <xf numFmtId="9" fontId="7" fillId="0" borderId="0" applyFont="0" applyFill="0" applyBorder="0" applyAlignment="0" applyProtection="0"/>
    <xf numFmtId="0" fontId="1" fillId="0" borderId="0"/>
  </cellStyleXfs>
  <cellXfs count="177">
    <xf numFmtId="0" fontId="0" fillId="0" borderId="0" xfId="0"/>
    <xf numFmtId="0" fontId="8" fillId="0" borderId="0" xfId="0" applyFont="1" applyProtection="1">
      <protection hidden="1"/>
    </xf>
    <xf numFmtId="0" fontId="14" fillId="0" borderId="0" xfId="0" applyFont="1"/>
    <xf numFmtId="0" fontId="16" fillId="0" borderId="0" xfId="0" applyFont="1" applyAlignment="1">
      <alignment horizontal="center"/>
    </xf>
    <xf numFmtId="0" fontId="14"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center" vertical="center"/>
    </xf>
    <xf numFmtId="0" fontId="20" fillId="3" borderId="0" xfId="0" applyFont="1" applyFill="1" applyAlignment="1" applyProtection="1">
      <alignment horizontal="center"/>
      <protection hidden="1"/>
    </xf>
    <xf numFmtId="166" fontId="8" fillId="0" borderId="0" xfId="0" applyNumberFormat="1" applyFont="1" applyProtection="1">
      <protection hidden="1"/>
    </xf>
    <xf numFmtId="0" fontId="8" fillId="0" borderId="0" xfId="0" applyFont="1" applyAlignment="1" applyProtection="1">
      <alignment horizontal="center"/>
      <protection hidden="1"/>
    </xf>
    <xf numFmtId="14" fontId="8" fillId="0" borderId="0" xfId="0" applyNumberFormat="1" applyFont="1" applyProtection="1">
      <protection hidden="1"/>
    </xf>
    <xf numFmtId="164" fontId="8" fillId="0" borderId="0" xfId="75" applyFont="1" applyFill="1" applyProtection="1">
      <protection hidden="1"/>
    </xf>
    <xf numFmtId="0" fontId="14" fillId="0" borderId="0" xfId="0" applyFont="1" applyAlignment="1">
      <alignment vertical="center"/>
    </xf>
    <xf numFmtId="0" fontId="4" fillId="6" borderId="0" xfId="0" applyFont="1" applyFill="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8" borderId="5" xfId="0" applyFont="1" applyFill="1" applyBorder="1" applyAlignment="1">
      <alignment vertical="center" wrapText="1"/>
    </xf>
    <xf numFmtId="0" fontId="18" fillId="4" borderId="7" xfId="0" applyFont="1" applyFill="1" applyBorder="1" applyAlignment="1">
      <alignment horizontal="right" vertical="center" wrapText="1"/>
    </xf>
    <xf numFmtId="0" fontId="18" fillId="2" borderId="7" xfId="0" applyFont="1" applyFill="1" applyBorder="1" applyAlignment="1">
      <alignment horizontal="right" vertical="center" wrapText="1"/>
    </xf>
    <xf numFmtId="0" fontId="18" fillId="2" borderId="7" xfId="0" applyFont="1" applyFill="1" applyBorder="1" applyAlignment="1">
      <alignment vertical="center" wrapText="1"/>
    </xf>
    <xf numFmtId="0" fontId="16" fillId="2" borderId="7" xfId="0" applyFont="1" applyFill="1" applyBorder="1" applyAlignment="1">
      <alignment horizontal="center" vertical="center" wrapText="1"/>
    </xf>
    <xf numFmtId="0" fontId="18" fillId="2" borderId="7" xfId="0" applyFont="1" applyFill="1" applyBorder="1" applyAlignment="1">
      <alignment horizontal="center" vertical="center" wrapText="1"/>
    </xf>
    <xf numFmtId="14" fontId="18" fillId="2" borderId="7" xfId="0" applyNumberFormat="1" applyFont="1" applyFill="1" applyBorder="1" applyAlignment="1">
      <alignment horizontal="center" vertical="center" wrapText="1"/>
    </xf>
    <xf numFmtId="0" fontId="28" fillId="0" borderId="0" xfId="0" applyFont="1" applyAlignment="1">
      <alignment vertical="center" wrapText="1"/>
    </xf>
    <xf numFmtId="0" fontId="29" fillId="2" borderId="7" xfId="0" applyFont="1" applyFill="1" applyBorder="1" applyAlignment="1">
      <alignment horizontal="center"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26" fillId="7" borderId="10"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18" fillId="4" borderId="7" xfId="0" applyFont="1" applyFill="1" applyBorder="1" applyAlignment="1">
      <alignment vertical="center" wrapText="1"/>
    </xf>
    <xf numFmtId="0" fontId="18" fillId="4" borderId="7" xfId="0" applyFont="1" applyFill="1" applyBorder="1" applyAlignment="1">
      <alignment horizontal="center" vertical="center" wrapText="1"/>
    </xf>
    <xf numFmtId="0" fontId="30" fillId="9" borderId="7"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0" borderId="0" xfId="0" applyFont="1"/>
    <xf numFmtId="0" fontId="4" fillId="8" borderId="7" xfId="0" applyFont="1" applyFill="1" applyBorder="1" applyAlignment="1">
      <alignment vertical="center" wrapText="1"/>
    </xf>
    <xf numFmtId="0" fontId="18" fillId="4" borderId="4" xfId="0" applyFont="1" applyFill="1" applyBorder="1" applyAlignment="1">
      <alignment horizontal="right" vertical="center" wrapText="1"/>
    </xf>
    <xf numFmtId="0" fontId="18" fillId="2" borderId="11"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26" fillId="7" borderId="11" xfId="0" applyFont="1" applyFill="1" applyBorder="1" applyAlignment="1">
      <alignment vertical="center" wrapText="1"/>
    </xf>
    <xf numFmtId="0" fontId="26" fillId="7" borderId="12" xfId="0" applyFont="1" applyFill="1" applyBorder="1" applyAlignment="1">
      <alignment vertical="center" wrapText="1"/>
    </xf>
    <xf numFmtId="0" fontId="26" fillId="7" borderId="4" xfId="0" applyFont="1" applyFill="1" applyBorder="1" applyAlignment="1">
      <alignment vertical="center" wrapText="1"/>
    </xf>
    <xf numFmtId="0" fontId="33" fillId="12" borderId="18" xfId="0" applyFont="1" applyFill="1" applyBorder="1" applyAlignment="1">
      <alignment horizontal="left" vertical="center"/>
    </xf>
    <xf numFmtId="0" fontId="33" fillId="12" borderId="19" xfId="0" applyFont="1" applyFill="1" applyBorder="1" applyAlignment="1">
      <alignment horizontal="left" vertical="center"/>
    </xf>
    <xf numFmtId="0" fontId="13" fillId="0" borderId="0" xfId="0" applyFont="1"/>
    <xf numFmtId="0" fontId="35" fillId="12" borderId="23" xfId="0" applyFont="1" applyFill="1" applyBorder="1" applyAlignment="1">
      <alignment horizontal="center" vertical="center" wrapText="1"/>
    </xf>
    <xf numFmtId="168" fontId="8" fillId="0" borderId="0" xfId="75" applyNumberFormat="1" applyFont="1" applyFill="1" applyProtection="1">
      <protection hidden="1"/>
    </xf>
    <xf numFmtId="0" fontId="8" fillId="15" borderId="1" xfId="0" applyFont="1" applyFill="1" applyBorder="1" applyAlignment="1" applyProtection="1">
      <alignment horizontal="center" vertical="center"/>
      <protection hidden="1"/>
    </xf>
    <xf numFmtId="0" fontId="26" fillId="7" borderId="13" xfId="0" applyFont="1" applyFill="1" applyBorder="1" applyAlignment="1">
      <alignment vertical="center" wrapText="1"/>
    </xf>
    <xf numFmtId="0" fontId="14" fillId="0" borderId="3" xfId="0" applyFont="1" applyBorder="1" applyAlignment="1" applyProtection="1">
      <alignment horizontal="center" vertical="center" wrapText="1"/>
      <protection locked="0" hidden="1"/>
    </xf>
    <xf numFmtId="0" fontId="9" fillId="5" borderId="3" xfId="0" applyFont="1" applyFill="1" applyBorder="1" applyAlignment="1">
      <alignment horizontal="center" vertical="center" wrapText="1"/>
    </xf>
    <xf numFmtId="0" fontId="8" fillId="15" borderId="3"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8" fillId="0" borderId="1" xfId="0" applyFont="1" applyBorder="1" applyProtection="1">
      <protection locked="0" hidden="1"/>
    </xf>
    <xf numFmtId="0" fontId="18" fillId="0" borderId="2" xfId="0" applyFont="1" applyBorder="1" applyProtection="1">
      <protection locked="0" hidden="1"/>
    </xf>
    <xf numFmtId="0" fontId="18" fillId="0" borderId="27" xfId="0" applyFont="1" applyBorder="1" applyProtection="1">
      <protection locked="0" hidden="1"/>
    </xf>
    <xf numFmtId="0" fontId="18" fillId="0" borderId="24" xfId="0" applyFont="1" applyBorder="1" applyProtection="1">
      <protection locked="0" hidden="1"/>
    </xf>
    <xf numFmtId="0" fontId="31" fillId="13" borderId="0" xfId="0" applyFont="1" applyFill="1" applyAlignment="1">
      <alignment horizontal="left" vertical="center" wrapText="1"/>
    </xf>
    <xf numFmtId="0" fontId="32" fillId="0" borderId="0" xfId="0" applyFont="1"/>
    <xf numFmtId="166" fontId="14" fillId="0" borderId="0" xfId="0" applyNumberFormat="1" applyFont="1" applyAlignment="1">
      <alignment horizontal="right" vertical="center" wrapText="1"/>
    </xf>
    <xf numFmtId="0" fontId="26" fillId="7" borderId="12"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18" fillId="0" borderId="27" xfId="0" applyFont="1" applyBorder="1" applyAlignment="1" applyProtection="1">
      <alignment horizontal="center"/>
      <protection locked="0" hidden="1"/>
    </xf>
    <xf numFmtId="0" fontId="14" fillId="0" borderId="0" xfId="0" applyFont="1" applyAlignment="1">
      <alignment horizontal="center"/>
    </xf>
    <xf numFmtId="0" fontId="8" fillId="0" borderId="25" xfId="0" applyFont="1" applyBorder="1" applyAlignment="1">
      <alignment horizontal="center" vertical="center" wrapText="1"/>
    </xf>
    <xf numFmtId="0" fontId="8" fillId="0" borderId="6"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25" xfId="0" applyFont="1" applyBorder="1" applyAlignment="1">
      <alignment horizontal="center" vertical="center" wrapText="1"/>
    </xf>
    <xf numFmtId="0" fontId="38" fillId="0" borderId="26" xfId="0" applyFont="1" applyBorder="1" applyAlignment="1">
      <alignment horizontal="center" vertical="center" wrapText="1"/>
    </xf>
    <xf numFmtId="0" fontId="18" fillId="4" borderId="5" xfId="0" applyFont="1" applyFill="1" applyBorder="1" applyAlignment="1">
      <alignment horizontal="center" vertical="center" wrapText="1"/>
    </xf>
    <xf numFmtId="0" fontId="18" fillId="4" borderId="5" xfId="0" applyFont="1" applyFill="1" applyBorder="1" applyAlignment="1">
      <alignment vertical="center" wrapText="1"/>
    </xf>
    <xf numFmtId="0" fontId="3" fillId="2" borderId="5" xfId="0" applyFont="1" applyFill="1" applyBorder="1" applyAlignment="1">
      <alignment vertical="center" wrapText="1"/>
    </xf>
    <xf numFmtId="0" fontId="4" fillId="2" borderId="5" xfId="0" applyFont="1" applyFill="1" applyBorder="1" applyAlignment="1">
      <alignment vertical="center" wrapText="1"/>
    </xf>
    <xf numFmtId="0" fontId="29" fillId="0" borderId="0" xfId="0" applyFont="1" applyAlignment="1">
      <alignment horizontal="center" vertical="center" wrapText="1"/>
    </xf>
    <xf numFmtId="0" fontId="18" fillId="8" borderId="5"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0" xfId="0" applyFont="1" applyFill="1" applyAlignment="1">
      <alignment horizontal="center" vertical="center" wrapText="1"/>
    </xf>
    <xf numFmtId="0" fontId="35" fillId="12" borderId="21"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14" fillId="0" borderId="3" xfId="0" applyFont="1" applyBorder="1" applyAlignment="1">
      <alignment horizontal="center" vertical="center" wrapText="1"/>
    </xf>
    <xf numFmtId="166" fontId="14" fillId="0" borderId="3" xfId="0" applyNumberFormat="1" applyFont="1" applyBorder="1" applyAlignment="1">
      <alignment horizontal="center" vertical="center" wrapText="1"/>
    </xf>
    <xf numFmtId="0" fontId="2" fillId="2" borderId="3" xfId="0" applyFont="1" applyFill="1" applyBorder="1" applyAlignment="1">
      <alignment vertical="center" wrapText="1"/>
    </xf>
    <xf numFmtId="166" fontId="14" fillId="11" borderId="3" xfId="0" applyNumberFormat="1" applyFont="1" applyFill="1" applyBorder="1" applyAlignment="1">
      <alignment horizontal="center" vertical="center" wrapText="1"/>
    </xf>
    <xf numFmtId="166" fontId="14" fillId="0" borderId="3" xfId="0" applyNumberFormat="1" applyFont="1" applyBorder="1" applyAlignment="1">
      <alignment horizontal="right" vertical="center" wrapText="1"/>
    </xf>
    <xf numFmtId="167" fontId="7" fillId="0" borderId="3" xfId="1" applyNumberFormat="1" applyFont="1" applyFill="1" applyBorder="1" applyAlignment="1" applyProtection="1">
      <alignment horizontal="right" vertical="center"/>
      <protection hidden="1"/>
    </xf>
    <xf numFmtId="0" fontId="31" fillId="13" borderId="3" xfId="0" applyFont="1" applyFill="1" applyBorder="1" applyAlignment="1">
      <alignment horizontal="left" vertical="center" wrapText="1"/>
    </xf>
    <xf numFmtId="0" fontId="0" fillId="0" borderId="3" xfId="0" applyBorder="1"/>
    <xf numFmtId="9" fontId="26" fillId="7" borderId="3" xfId="2" applyFont="1" applyFill="1" applyBorder="1" applyAlignment="1">
      <alignment horizontal="center" vertical="center" wrapText="1"/>
    </xf>
    <xf numFmtId="165" fontId="0" fillId="0" borderId="0" xfId="1" applyFont="1"/>
    <xf numFmtId="2" fontId="0" fillId="0" borderId="0" xfId="1" applyNumberFormat="1" applyFont="1"/>
    <xf numFmtId="169" fontId="0" fillId="0" borderId="0" xfId="0" applyNumberFormat="1"/>
    <xf numFmtId="0" fontId="14" fillId="0" borderId="3" xfId="0" applyFont="1" applyBorder="1" applyAlignment="1">
      <alignment vertical="center"/>
    </xf>
    <xf numFmtId="0" fontId="18" fillId="4" borderId="11" xfId="0" applyFont="1" applyFill="1" applyBorder="1" applyAlignment="1">
      <alignment horizontal="right" vertical="center" wrapText="1"/>
    </xf>
    <xf numFmtId="0" fontId="18" fillId="2" borderId="11" xfId="0" applyFont="1" applyFill="1" applyBorder="1" applyAlignment="1">
      <alignment vertical="center" wrapText="1"/>
    </xf>
    <xf numFmtId="0" fontId="18" fillId="8" borderId="11" xfId="0" applyFont="1" applyFill="1" applyBorder="1" applyAlignment="1">
      <alignment horizontal="center" vertical="center" wrapText="1"/>
    </xf>
    <xf numFmtId="0" fontId="30" fillId="9" borderId="11" xfId="0" applyFont="1" applyFill="1" applyBorder="1" applyAlignment="1">
      <alignment horizontal="center" vertical="center" wrapText="1"/>
    </xf>
    <xf numFmtId="0" fontId="18" fillId="4" borderId="11" xfId="0" applyFont="1" applyFill="1" applyBorder="1" applyAlignment="1">
      <alignment horizontal="center" vertical="center" wrapText="1"/>
    </xf>
    <xf numFmtId="4" fontId="14" fillId="0" borderId="0" xfId="0" applyNumberFormat="1" applyFont="1" applyAlignment="1">
      <alignment horizontal="right" vertical="center" wrapText="1"/>
    </xf>
    <xf numFmtId="0" fontId="14" fillId="0" borderId="3" xfId="0" applyFont="1" applyBorder="1" applyAlignment="1" applyProtection="1">
      <alignment horizontal="left" vertical="center" wrapText="1"/>
      <protection locked="0" hidden="1"/>
    </xf>
    <xf numFmtId="0" fontId="18" fillId="2" borderId="4" xfId="0" applyFont="1" applyFill="1" applyBorder="1" applyAlignment="1">
      <alignment vertical="center" wrapText="1"/>
    </xf>
    <xf numFmtId="0" fontId="14" fillId="2" borderId="25" xfId="0" applyFont="1" applyFill="1" applyBorder="1" applyAlignment="1">
      <alignment vertical="center" wrapText="1"/>
    </xf>
    <xf numFmtId="0" fontId="0" fillId="0" borderId="0" xfId="0" applyAlignment="1">
      <alignment horizontal="center" vertical="center"/>
    </xf>
    <xf numFmtId="0" fontId="31" fillId="0" borderId="0" xfId="0" applyFont="1" applyAlignment="1">
      <alignment horizontal="center" vertical="center"/>
    </xf>
    <xf numFmtId="0" fontId="8" fillId="0" borderId="0" xfId="0" applyFont="1" applyAlignment="1">
      <alignment vertical="center"/>
    </xf>
    <xf numFmtId="0" fontId="12" fillId="0" borderId="0" xfId="0" applyFont="1"/>
    <xf numFmtId="0" fontId="31" fillId="0" borderId="0" xfId="0" applyFont="1" applyAlignment="1">
      <alignment horizontal="left" vertical="center"/>
    </xf>
    <xf numFmtId="0" fontId="36" fillId="0" borderId="0" xfId="0" applyFont="1" applyAlignment="1">
      <alignment horizontal="center" vertical="center" wrapText="1"/>
    </xf>
    <xf numFmtId="0" fontId="9" fillId="0" borderId="0" xfId="0" applyFont="1" applyAlignment="1">
      <alignment horizontal="center" vertical="center" wrapText="1"/>
    </xf>
    <xf numFmtId="10" fontId="8" fillId="0" borderId="0" xfId="0" applyNumberFormat="1" applyFont="1" applyAlignment="1">
      <alignment horizontal="center" wrapText="1"/>
    </xf>
    <xf numFmtId="10" fontId="8" fillId="0" borderId="0" xfId="0" applyNumberFormat="1" applyFont="1" applyAlignment="1">
      <alignment horizontal="center" vertical="center" wrapText="1"/>
    </xf>
    <xf numFmtId="49" fontId="8" fillId="0" borderId="0" xfId="0" applyNumberFormat="1" applyFont="1" applyAlignment="1">
      <alignment horizontal="center" vertical="center" wrapText="1"/>
    </xf>
    <xf numFmtId="10" fontId="9" fillId="0" borderId="0" xfId="0" applyNumberFormat="1" applyFont="1" applyAlignment="1">
      <alignment horizontal="center" vertical="center"/>
    </xf>
    <xf numFmtId="166" fontId="14" fillId="0" borderId="28" xfId="0" applyNumberFormat="1" applyFont="1" applyBorder="1" applyAlignment="1">
      <alignment horizontal="right" vertical="center" wrapText="1"/>
    </xf>
    <xf numFmtId="167" fontId="7" fillId="0" borderId="28" xfId="1" applyNumberFormat="1" applyFont="1" applyFill="1" applyBorder="1" applyAlignment="1" applyProtection="1">
      <alignment horizontal="right" vertical="center"/>
      <protection hidden="1"/>
    </xf>
    <xf numFmtId="165" fontId="8" fillId="0" borderId="0" xfId="1" applyFont="1" applyProtection="1">
      <protection hidden="1"/>
    </xf>
    <xf numFmtId="14" fontId="14" fillId="0" borderId="3" xfId="0" applyNumberFormat="1" applyFont="1" applyBorder="1" applyAlignment="1">
      <alignment horizontal="right" vertical="center" wrapText="1"/>
    </xf>
    <xf numFmtId="0" fontId="26" fillId="7" borderId="9" xfId="0" applyFont="1" applyFill="1" applyBorder="1" applyAlignment="1">
      <alignment horizontal="center" vertical="center" wrapText="1"/>
    </xf>
    <xf numFmtId="0" fontId="26" fillId="7" borderId="0" xfId="0" applyFont="1" applyFill="1" applyAlignment="1">
      <alignment horizontal="center" vertical="center" wrapText="1"/>
    </xf>
    <xf numFmtId="0" fontId="18" fillId="4" borderId="11" xfId="0" applyFont="1" applyFill="1" applyBorder="1" applyAlignment="1">
      <alignment horizontal="right" vertical="center" wrapText="1"/>
    </xf>
    <xf numFmtId="0" fontId="18" fillId="4" borderId="4" xfId="0" applyFont="1" applyFill="1" applyBorder="1" applyAlignment="1">
      <alignment horizontal="right"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0" fillId="2" borderId="11" xfId="87"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2" fillId="6" borderId="0" xfId="0" applyFont="1"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5" xfId="0" applyFont="1" applyBorder="1" applyAlignment="1">
      <alignment horizontal="center" vertical="center" wrapText="1"/>
    </xf>
    <xf numFmtId="0" fontId="26" fillId="7" borderId="11"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26" fillId="7" borderId="14" xfId="0" applyFont="1" applyFill="1" applyBorder="1" applyAlignment="1">
      <alignment horizontal="center" vertical="center" wrapText="1"/>
    </xf>
    <xf numFmtId="0" fontId="26" fillId="7" borderId="15" xfId="0" applyFont="1" applyFill="1" applyBorder="1" applyAlignment="1">
      <alignment horizontal="center" vertical="center" wrapText="1"/>
    </xf>
    <xf numFmtId="0" fontId="30" fillId="9" borderId="11" xfId="0" applyFont="1" applyFill="1" applyBorder="1" applyAlignment="1">
      <alignment horizontal="center" vertical="center" wrapText="1"/>
    </xf>
    <xf numFmtId="0" fontId="30" fillId="9" borderId="12" xfId="0" applyFont="1" applyFill="1" applyBorder="1" applyAlignment="1">
      <alignment horizontal="center" vertical="center" wrapText="1"/>
    </xf>
    <xf numFmtId="0" fontId="30" fillId="9" borderId="4" xfId="0" applyFont="1" applyFill="1" applyBorder="1" applyAlignment="1">
      <alignment horizontal="center" vertical="center" wrapText="1"/>
    </xf>
    <xf numFmtId="0" fontId="4" fillId="8" borderId="11" xfId="0" applyFont="1" applyFill="1" applyBorder="1" applyAlignment="1">
      <alignment vertical="center" wrapText="1"/>
    </xf>
    <xf numFmtId="0" fontId="4" fillId="8" borderId="12" xfId="0" applyFont="1" applyFill="1" applyBorder="1" applyAlignment="1">
      <alignment vertical="center" wrapText="1"/>
    </xf>
    <xf numFmtId="0" fontId="4" fillId="8" borderId="4" xfId="0" applyFont="1" applyFill="1" applyBorder="1" applyAlignment="1">
      <alignment vertical="center" wrapText="1"/>
    </xf>
    <xf numFmtId="0" fontId="1" fillId="2" borderId="11" xfId="0" applyFont="1" applyFill="1" applyBorder="1" applyAlignment="1">
      <alignment vertical="center" wrapText="1"/>
    </xf>
    <xf numFmtId="0" fontId="4" fillId="2" borderId="12" xfId="0" applyFont="1" applyFill="1" applyBorder="1" applyAlignment="1">
      <alignment vertical="center" wrapText="1"/>
    </xf>
    <xf numFmtId="0" fontId="4" fillId="2" borderId="4" xfId="0" applyFont="1" applyFill="1" applyBorder="1" applyAlignment="1">
      <alignment vertical="center" wrapText="1"/>
    </xf>
    <xf numFmtId="0" fontId="18" fillId="2" borderId="11" xfId="0" applyFont="1" applyFill="1" applyBorder="1" applyAlignment="1">
      <alignment vertical="center" wrapText="1"/>
    </xf>
    <xf numFmtId="0" fontId="18" fillId="2" borderId="12" xfId="0" applyFont="1" applyFill="1" applyBorder="1" applyAlignment="1">
      <alignment vertical="center" wrapText="1"/>
    </xf>
    <xf numFmtId="0" fontId="18" fillId="2" borderId="4" xfId="0" applyFont="1" applyFill="1" applyBorder="1" applyAlignment="1">
      <alignment vertical="center" wrapText="1"/>
    </xf>
    <xf numFmtId="0" fontId="19" fillId="10" borderId="11" xfId="0" applyFont="1" applyFill="1" applyBorder="1" applyAlignment="1">
      <alignment horizontal="center" vertical="center" wrapText="1"/>
    </xf>
    <xf numFmtId="0" fontId="19" fillId="10" borderId="12" xfId="0" applyFont="1" applyFill="1" applyBorder="1" applyAlignment="1">
      <alignment horizontal="center" vertical="center" wrapText="1"/>
    </xf>
    <xf numFmtId="0" fontId="19" fillId="10" borderId="4" xfId="0" applyFont="1" applyFill="1" applyBorder="1" applyAlignment="1">
      <alignment horizontal="center" vertical="center" wrapText="1"/>
    </xf>
    <xf numFmtId="0" fontId="33" fillId="12" borderId="18" xfId="0" applyFont="1" applyFill="1" applyBorder="1" applyAlignment="1">
      <alignment horizontal="left" vertical="center"/>
    </xf>
    <xf numFmtId="0" fontId="32" fillId="0" borderId="19" xfId="0" applyFont="1" applyBorder="1"/>
    <xf numFmtId="0" fontId="34" fillId="13" borderId="18" xfId="0" applyFont="1" applyFill="1" applyBorder="1" applyAlignment="1">
      <alignment horizontal="center" vertical="center" wrapText="1"/>
    </xf>
    <xf numFmtId="0" fontId="34" fillId="11" borderId="18" xfId="0" applyFont="1" applyFill="1" applyBorder="1" applyAlignment="1">
      <alignment horizontal="center" vertical="center" wrapText="1"/>
    </xf>
    <xf numFmtId="0" fontId="32" fillId="0" borderId="20" xfId="0" applyFont="1" applyBorder="1"/>
    <xf numFmtId="0" fontId="9" fillId="14" borderId="17" xfId="0" applyFont="1" applyFill="1" applyBorder="1" applyAlignment="1">
      <alignment horizontal="center" vertical="center"/>
    </xf>
    <xf numFmtId="0" fontId="9" fillId="14" borderId="22" xfId="0" applyFont="1" applyFill="1" applyBorder="1" applyAlignment="1">
      <alignment horizontal="center" vertical="center"/>
    </xf>
    <xf numFmtId="0" fontId="8" fillId="0" borderId="0" xfId="0" applyFont="1" applyAlignment="1">
      <alignment horizontal="center" vertical="center" wrapText="1"/>
    </xf>
    <xf numFmtId="0" fontId="31" fillId="13" borderId="28" xfId="0" applyFont="1" applyFill="1" applyBorder="1" applyAlignment="1">
      <alignment horizontal="left" vertical="center" wrapText="1"/>
    </xf>
    <xf numFmtId="0" fontId="32" fillId="0" borderId="28" xfId="0" applyFont="1" applyBorder="1"/>
    <xf numFmtId="49" fontId="8" fillId="0" borderId="0" xfId="0" applyNumberFormat="1" applyFont="1" applyAlignment="1">
      <alignment horizontal="center" vertical="center" wrapText="1"/>
    </xf>
    <xf numFmtId="0" fontId="32" fillId="0" borderId="0" xfId="0" applyFont="1"/>
    <xf numFmtId="0" fontId="9" fillId="0" borderId="0" xfId="0" applyFont="1" applyAlignment="1">
      <alignment horizontal="right" vertical="center"/>
    </xf>
    <xf numFmtId="0" fontId="9" fillId="14" borderId="9" xfId="0" applyFont="1" applyFill="1" applyBorder="1" applyAlignment="1">
      <alignment horizontal="center" vertical="center"/>
    </xf>
    <xf numFmtId="0" fontId="9" fillId="14" borderId="0" xfId="0" applyFont="1" applyFill="1" applyAlignment="1">
      <alignment horizontal="center" vertical="center"/>
    </xf>
    <xf numFmtId="0" fontId="31" fillId="13" borderId="3" xfId="0" applyFont="1" applyFill="1" applyBorder="1" applyAlignment="1">
      <alignment horizontal="left" vertical="center" wrapText="1"/>
    </xf>
    <xf numFmtId="0" fontId="32" fillId="0" borderId="3" xfId="0" applyFont="1" applyBorder="1"/>
    <xf numFmtId="0" fontId="36" fillId="0" borderId="0" xfId="0" applyFont="1" applyAlignment="1">
      <alignment horizontal="center" vertical="center" wrapText="1"/>
    </xf>
    <xf numFmtId="0" fontId="37" fillId="0" borderId="0" xfId="0" applyFont="1" applyAlignment="1">
      <alignment horizontal="left" vertical="center"/>
    </xf>
    <xf numFmtId="0" fontId="20" fillId="3" borderId="0" xfId="0" applyFont="1" applyFill="1" applyAlignment="1" applyProtection="1">
      <alignment horizontal="left"/>
      <protection hidden="1"/>
    </xf>
    <xf numFmtId="165" fontId="8" fillId="16" borderId="0" xfId="1" applyFont="1" applyFill="1" applyProtection="1">
      <protection hidden="1"/>
    </xf>
  </cellXfs>
  <cellStyles count="90">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7" builtinId="8"/>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Millares [0]" xfId="75" builtinId="6"/>
    <cellStyle name="Moneda" xfId="1" builtinId="4"/>
    <cellStyle name="Normal" xfId="0" builtinId="0"/>
    <cellStyle name="Normal 2" xfId="86" xr:uid="{F4A8B8B3-FBDF-2A4C-BB6C-020DE4AB091B}"/>
    <cellStyle name="Normal 3" xfId="89" xr:uid="{CF4237DC-A9CF-43B0-9B7C-11B8BC86104B}"/>
    <cellStyle name="Porcentaje" xfId="2" builtinId="5"/>
    <cellStyle name="Porcentaje 2" xfId="88" xr:uid="{5A3A686E-F10D-4B35-938B-26C8B2969D03}"/>
  </cellStyles>
  <dxfs count="2">
    <dxf>
      <font>
        <color theme="0"/>
      </font>
      <fill>
        <patternFill patternType="none"/>
      </fill>
    </dxf>
    <dxf>
      <font>
        <color theme="0"/>
      </font>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auroRuge\Downloads\Colombia\27358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MauroRuge\Dropbox\Colombia\Adjudicadas\25716a.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jenny\Downloads\146746%20Policia%20Metropolitana%20de%20Santa%20Marta.xlsm" TargetMode="External"/><Relationship Id="rId1" Type="http://schemas.openxmlformats.org/officeDocument/2006/relationships/externalLinkPath" Target="file:///C:\Users\jenny\Downloads\146746%20Policia%20Metropolitana%20de%20Santa%20Mart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olicitud de Cotización General"/>
      <sheetName val="Detalle Especificaciones"/>
      <sheetName val="Detalle Bienes de Aseo y Caf"/>
      <sheetName val="Resumen - CSV"/>
      <sheetName val="Cotizacion Bienes de Aseo y Ca"/>
      <sheetName val="Cotizacion"/>
      <sheetName val="Inicio"/>
      <sheetName val="BienesPrioritarios"/>
      <sheetName val="Minimos"/>
      <sheetName val="ConsolidadoServicios"/>
      <sheetName val="solCotizacionCSV_es"/>
      <sheetName val="Listas"/>
      <sheetName val="ClasifiPersonal"/>
      <sheetName val="Maximos"/>
      <sheetName val="TablaDinamica"/>
      <sheetName val="temp"/>
      <sheetName val="Pre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F2">
            <v>0.33333333333333331</v>
          </cell>
          <cell r="G2" t="str">
            <v>a.m.</v>
          </cell>
        </row>
        <row r="3">
          <cell r="F3">
            <v>0.35416666666666669</v>
          </cell>
          <cell r="G3" t="str">
            <v>p.m.</v>
          </cell>
        </row>
        <row r="4">
          <cell r="F4">
            <v>0.375</v>
          </cell>
        </row>
        <row r="5">
          <cell r="F5">
            <v>0.39583333333333298</v>
          </cell>
        </row>
        <row r="6">
          <cell r="F6">
            <v>0.41666666666666702</v>
          </cell>
        </row>
        <row r="7">
          <cell r="F7">
            <v>0.4375</v>
          </cell>
        </row>
        <row r="8">
          <cell r="F8">
            <v>0.45833333333333298</v>
          </cell>
        </row>
        <row r="9">
          <cell r="F9">
            <v>0.47916666666666702</v>
          </cell>
        </row>
        <row r="10">
          <cell r="F10">
            <v>0.5</v>
          </cell>
        </row>
        <row r="11">
          <cell r="F11">
            <v>0.52083333333333304</v>
          </cell>
        </row>
        <row r="12">
          <cell r="F12">
            <v>4.1666666666666664E-2</v>
          </cell>
        </row>
        <row r="13">
          <cell r="F13">
            <v>6.25E-2</v>
          </cell>
        </row>
        <row r="14">
          <cell r="F14">
            <v>8.3333333333333329E-2</v>
          </cell>
        </row>
        <row r="15">
          <cell r="F15">
            <v>0.10416666666666667</v>
          </cell>
        </row>
        <row r="16">
          <cell r="F16">
            <v>0.125</v>
          </cell>
        </row>
        <row r="17">
          <cell r="F17">
            <v>0.14583333333333334</v>
          </cell>
        </row>
        <row r="18">
          <cell r="F18">
            <v>0.16666666666666666</v>
          </cell>
        </row>
        <row r="19">
          <cell r="F19">
            <v>0.1875</v>
          </cell>
        </row>
        <row r="20">
          <cell r="F20">
            <v>0.20833333333333334</v>
          </cell>
        </row>
      </sheetData>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valencg@cendoj.ramajudicial.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3"/>
  <sheetViews>
    <sheetView topLeftCell="F1" zoomScale="90" zoomScaleNormal="90" workbookViewId="0">
      <selection activeCell="H10" sqref="H10"/>
    </sheetView>
  </sheetViews>
  <sheetFormatPr baseColWidth="10" defaultColWidth="10.75" defaultRowHeight="15.75" x14ac:dyDescent="0.25"/>
  <cols>
    <col min="1" max="1" width="10.75" style="2"/>
    <col min="2" max="2" width="17.75" style="2" customWidth="1"/>
    <col min="3" max="3" width="22.25" style="2" customWidth="1"/>
    <col min="4" max="4" width="18.875" style="62" customWidth="1"/>
    <col min="5" max="5" width="16.875" style="2" customWidth="1"/>
    <col min="6" max="6" width="15" style="2" customWidth="1"/>
    <col min="7" max="7" width="13.25" customWidth="1"/>
    <col min="8" max="8" width="11" style="3" customWidth="1"/>
    <col min="9" max="9" width="11" style="2" customWidth="1"/>
    <col min="10" max="16384" width="10.75" style="2"/>
  </cols>
  <sheetData>
    <row r="1" spans="2:10" ht="42" customHeight="1" thickBot="1" x14ac:dyDescent="0.25">
      <c r="B1" s="5"/>
      <c r="C1" s="38" t="s">
        <v>51</v>
      </c>
      <c r="D1" s="59"/>
      <c r="E1" s="39"/>
      <c r="F1" s="39"/>
      <c r="G1" s="39"/>
      <c r="H1" s="39"/>
      <c r="I1" s="40"/>
    </row>
    <row r="2" spans="2:10" ht="42" customHeight="1" thickBot="1" x14ac:dyDescent="0.25">
      <c r="B2" s="5"/>
      <c r="C2" s="16"/>
      <c r="D2" s="60"/>
      <c r="E2" s="16"/>
      <c r="F2" s="16"/>
      <c r="G2" s="16"/>
      <c r="H2" s="16"/>
      <c r="I2" s="16"/>
    </row>
    <row r="3" spans="2:10" ht="42" customHeight="1" thickBot="1" x14ac:dyDescent="0.25">
      <c r="B3" s="5"/>
      <c r="C3" s="117" t="s">
        <v>52</v>
      </c>
      <c r="D3" s="118"/>
      <c r="E3" s="119" t="s">
        <v>91</v>
      </c>
      <c r="F3" s="120"/>
      <c r="G3" s="120"/>
      <c r="H3" s="120"/>
      <c r="I3" s="121"/>
    </row>
    <row r="4" spans="2:10" ht="52.5" customHeight="1" thickBot="1" x14ac:dyDescent="0.25">
      <c r="B4" s="5"/>
      <c r="C4" s="117" t="s">
        <v>53</v>
      </c>
      <c r="D4" s="118"/>
      <c r="E4" s="119" t="s">
        <v>92</v>
      </c>
      <c r="F4" s="120"/>
      <c r="G4" s="121"/>
      <c r="H4" s="17" t="s">
        <v>54</v>
      </c>
      <c r="I4" s="18">
        <v>8848884</v>
      </c>
    </row>
    <row r="5" spans="2:10" ht="42" customHeight="1" thickBot="1" x14ac:dyDescent="0.25">
      <c r="B5" s="5"/>
      <c r="C5" s="117" t="s">
        <v>55</v>
      </c>
      <c r="D5" s="118"/>
      <c r="E5" s="36" t="s">
        <v>90</v>
      </c>
      <c r="F5" s="17" t="s">
        <v>56</v>
      </c>
      <c r="G5" s="36" t="s">
        <v>89</v>
      </c>
      <c r="H5" s="17" t="s">
        <v>57</v>
      </c>
      <c r="I5" s="20">
        <v>3</v>
      </c>
    </row>
    <row r="6" spans="2:10" ht="42" customHeight="1" thickBot="1" x14ac:dyDescent="0.25">
      <c r="B6" s="5"/>
      <c r="C6" s="117" t="s">
        <v>58</v>
      </c>
      <c r="D6" s="118"/>
      <c r="E6" s="122" t="s">
        <v>93</v>
      </c>
      <c r="F6" s="123"/>
      <c r="G6" s="123"/>
      <c r="H6" s="123"/>
      <c r="I6" s="124"/>
    </row>
    <row r="7" spans="2:10" ht="42" customHeight="1" thickBot="1" x14ac:dyDescent="0.25">
      <c r="B7" s="5"/>
      <c r="C7" s="117" t="s">
        <v>59</v>
      </c>
      <c r="D7" s="118"/>
      <c r="E7" s="100">
        <v>4</v>
      </c>
      <c r="F7" s="35" t="s">
        <v>60</v>
      </c>
      <c r="G7" s="22">
        <v>45111</v>
      </c>
      <c r="H7" s="23" t="s">
        <v>61</v>
      </c>
      <c r="I7" s="23" t="s">
        <v>62</v>
      </c>
    </row>
    <row r="8" spans="2:10" ht="42" customHeight="1" thickBot="1" x14ac:dyDescent="0.25">
      <c r="B8" s="5"/>
      <c r="C8" s="117" t="s">
        <v>63</v>
      </c>
      <c r="D8" s="118"/>
      <c r="E8" s="24" t="s">
        <v>86</v>
      </c>
      <c r="F8" s="35" t="s">
        <v>64</v>
      </c>
      <c r="G8" s="21">
        <v>1</v>
      </c>
      <c r="H8" s="14"/>
      <c r="I8" s="14"/>
    </row>
    <row r="9" spans="2:10" ht="27" customHeight="1" thickBot="1" x14ac:dyDescent="0.25">
      <c r="B9" s="5"/>
      <c r="C9" s="53"/>
      <c r="D9" s="61"/>
      <c r="E9" s="54"/>
      <c r="F9" s="55"/>
      <c r="G9" s="52"/>
      <c r="H9" s="52"/>
      <c r="I9" s="115" t="s">
        <v>25</v>
      </c>
      <c r="J9" s="116"/>
    </row>
    <row r="10" spans="2:10" s="4" customFormat="1" ht="75" customHeight="1" x14ac:dyDescent="0.25">
      <c r="B10" s="47" t="s">
        <v>28</v>
      </c>
      <c r="C10" s="37" t="s">
        <v>82</v>
      </c>
      <c r="D10" s="37" t="s">
        <v>29</v>
      </c>
      <c r="E10" s="37" t="s">
        <v>30</v>
      </c>
      <c r="F10" s="37" t="s">
        <v>31</v>
      </c>
      <c r="G10" s="37" t="s">
        <v>32</v>
      </c>
      <c r="H10" s="6"/>
      <c r="I10" s="37" t="s">
        <v>27</v>
      </c>
      <c r="J10" s="37" t="s">
        <v>87</v>
      </c>
    </row>
    <row r="11" spans="2:10" s="12" customFormat="1" ht="54" customHeight="1" x14ac:dyDescent="0.25">
      <c r="B11" s="49" t="s">
        <v>49</v>
      </c>
      <c r="C11" s="97" t="s">
        <v>94</v>
      </c>
      <c r="D11" s="97" t="s">
        <v>97</v>
      </c>
      <c r="E11" s="48" t="s">
        <v>96</v>
      </c>
      <c r="F11" s="48" t="s">
        <v>95</v>
      </c>
      <c r="G11" s="48">
        <v>8848884</v>
      </c>
      <c r="H11" s="6"/>
      <c r="I11" s="50"/>
      <c r="J11" s="90">
        <f>SUM(I11:I11)</f>
        <v>0</v>
      </c>
    </row>
    <row r="13" spans="2:10" x14ac:dyDescent="0.25">
      <c r="I13" s="2">
        <f>SUM(I11:I11)</f>
        <v>0</v>
      </c>
    </row>
  </sheetData>
  <mergeCells count="10">
    <mergeCell ref="I9:J9"/>
    <mergeCell ref="C7:D7"/>
    <mergeCell ref="C8:D8"/>
    <mergeCell ref="C3:D3"/>
    <mergeCell ref="E3:I3"/>
    <mergeCell ref="E4:G4"/>
    <mergeCell ref="E6:I6"/>
    <mergeCell ref="C4:D4"/>
    <mergeCell ref="C5:D5"/>
    <mergeCell ref="C6:D6"/>
  </mergeCells>
  <phoneticPr fontId="15" type="noConversion"/>
  <hyperlinks>
    <hyperlink ref="E6" r:id="rId1" xr:uid="{4E32398E-68A7-4105-970C-893A82E9177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851C4-7832-4C2E-9CB2-89593E52F462}">
  <dimension ref="A1:I28"/>
  <sheetViews>
    <sheetView topLeftCell="D22" workbookViewId="0">
      <selection activeCell="L11" sqref="L11"/>
    </sheetView>
  </sheetViews>
  <sheetFormatPr baseColWidth="10" defaultRowHeight="15.75" x14ac:dyDescent="0.25"/>
  <cols>
    <col min="1" max="1" width="19.25" customWidth="1"/>
    <col min="4" max="4" width="21.875" customWidth="1"/>
    <col min="7" max="7" width="39.25" customWidth="1"/>
    <col min="9" max="9" width="21.625" customWidth="1"/>
  </cols>
  <sheetData>
    <row r="1" spans="1:9" ht="23.25" customHeight="1" x14ac:dyDescent="0.25">
      <c r="A1" s="13"/>
      <c r="B1" s="128" t="s">
        <v>50</v>
      </c>
      <c r="C1" s="128"/>
      <c r="D1" s="128"/>
      <c r="E1" s="128"/>
      <c r="F1" s="128"/>
      <c r="G1" s="128"/>
      <c r="H1" s="13"/>
      <c r="I1" s="13"/>
    </row>
    <row r="2" spans="1:9" ht="18" customHeight="1" x14ac:dyDescent="0.25">
      <c r="A2" s="14"/>
      <c r="B2" s="129"/>
      <c r="C2" s="129"/>
      <c r="D2" s="129"/>
      <c r="E2" s="129"/>
      <c r="F2" s="129"/>
      <c r="G2" s="129"/>
      <c r="H2" s="14"/>
      <c r="I2" s="14"/>
    </row>
    <row r="3" spans="1:9" x14ac:dyDescent="0.25">
      <c r="A3" s="14"/>
      <c r="B3" s="130"/>
      <c r="C3" s="130"/>
      <c r="D3" s="130"/>
      <c r="E3" s="130"/>
      <c r="F3" s="130"/>
      <c r="G3" s="130"/>
      <c r="H3" s="14"/>
      <c r="I3" s="14"/>
    </row>
    <row r="4" spans="1:9" ht="16.5" thickBot="1" x14ac:dyDescent="0.3">
      <c r="A4" s="15"/>
      <c r="B4" s="131"/>
      <c r="C4" s="131"/>
      <c r="D4" s="131"/>
      <c r="E4" s="131"/>
      <c r="F4" s="131"/>
      <c r="G4" s="131"/>
      <c r="H4" s="14"/>
      <c r="I4" s="14"/>
    </row>
    <row r="5" spans="1:9" ht="16.5" thickBot="1" x14ac:dyDescent="0.3">
      <c r="A5" s="132" t="s">
        <v>51</v>
      </c>
      <c r="B5" s="133"/>
      <c r="C5" s="133"/>
      <c r="D5" s="133"/>
      <c r="E5" s="133"/>
      <c r="F5" s="133"/>
      <c r="G5" s="134"/>
      <c r="H5" s="14"/>
      <c r="I5" s="14"/>
    </row>
    <row r="6" spans="1:9" ht="16.5" thickBot="1" x14ac:dyDescent="0.3">
      <c r="A6" s="16"/>
      <c r="B6" s="16"/>
      <c r="C6" s="16"/>
      <c r="D6" s="16"/>
      <c r="E6" s="16"/>
      <c r="F6" s="16"/>
      <c r="G6" s="16"/>
      <c r="H6" s="14"/>
      <c r="I6" s="14"/>
    </row>
    <row r="7" spans="1:9" ht="23.25" thickBot="1" x14ac:dyDescent="0.3">
      <c r="A7" s="91" t="s">
        <v>52</v>
      </c>
      <c r="B7" s="119" t="str">
        <f>Sedes!E3</f>
        <v>DIRECCIÓN SECCIONAL DE ADMINSTRACIÓN JUDICIAL DE MANIZALES</v>
      </c>
      <c r="C7" s="120"/>
      <c r="D7" s="120"/>
      <c r="E7" s="120"/>
      <c r="F7" s="120"/>
      <c r="G7" s="121"/>
      <c r="H7" s="14"/>
      <c r="I7" s="14"/>
    </row>
    <row r="8" spans="1:9" ht="16.5" thickBot="1" x14ac:dyDescent="0.3">
      <c r="A8" s="91" t="s">
        <v>53</v>
      </c>
      <c r="B8" s="119" t="str">
        <f>Sedes!E4</f>
        <v>CALLE 27 No. 17 - 198</v>
      </c>
      <c r="C8" s="120"/>
      <c r="D8" s="120"/>
      <c r="E8" s="121"/>
      <c r="F8" s="17" t="s">
        <v>54</v>
      </c>
      <c r="G8" s="18">
        <f>Sedes!I4</f>
        <v>8848884</v>
      </c>
      <c r="H8" s="14"/>
      <c r="I8" s="14"/>
    </row>
    <row r="9" spans="1:9" ht="16.5" thickBot="1" x14ac:dyDescent="0.3">
      <c r="A9" s="91" t="s">
        <v>55</v>
      </c>
      <c r="B9" s="119" t="str">
        <f>Sedes!E5</f>
        <v>CALDAS</v>
      </c>
      <c r="C9" s="121"/>
      <c r="D9" s="17" t="s">
        <v>56</v>
      </c>
      <c r="E9" s="19" t="str">
        <f>Sedes!G5</f>
        <v>MANIZALES</v>
      </c>
      <c r="F9" s="17" t="s">
        <v>57</v>
      </c>
      <c r="G9" s="20">
        <f>Sedes!I5</f>
        <v>3</v>
      </c>
      <c r="H9" s="14"/>
      <c r="I9" s="14"/>
    </row>
    <row r="10" spans="1:9" ht="16.5" thickBot="1" x14ac:dyDescent="0.3">
      <c r="A10" s="91" t="s">
        <v>58</v>
      </c>
      <c r="B10" s="127" t="str">
        <f>Sedes!E6</f>
        <v>lvalencg@cendoj.ramajudicial.gov.co</v>
      </c>
      <c r="C10" s="123"/>
      <c r="D10" s="123"/>
      <c r="E10" s="123"/>
      <c r="F10" s="123"/>
      <c r="G10" s="124"/>
      <c r="H10" s="14"/>
      <c r="I10" s="14"/>
    </row>
    <row r="11" spans="1:9" ht="34.5" thickBot="1" x14ac:dyDescent="0.3">
      <c r="A11" s="91" t="s">
        <v>59</v>
      </c>
      <c r="B11" s="21">
        <f>Sedes!E7</f>
        <v>4</v>
      </c>
      <c r="C11" s="117" t="s">
        <v>60</v>
      </c>
      <c r="D11" s="118"/>
      <c r="E11" s="22">
        <f>Sedes!G7</f>
        <v>45111</v>
      </c>
      <c r="F11" s="23" t="s">
        <v>61</v>
      </c>
      <c r="G11" s="23" t="s">
        <v>62</v>
      </c>
      <c r="H11" s="14"/>
      <c r="I11" s="14"/>
    </row>
    <row r="12" spans="1:9" ht="22.5" customHeight="1" thickBot="1" x14ac:dyDescent="0.3">
      <c r="A12" s="91" t="s">
        <v>63</v>
      </c>
      <c r="B12" s="24" t="s">
        <v>6</v>
      </c>
      <c r="C12" s="117" t="s">
        <v>64</v>
      </c>
      <c r="D12" s="118"/>
      <c r="E12" s="21">
        <f>Sedes!G8</f>
        <v>1</v>
      </c>
      <c r="F12" s="14"/>
      <c r="G12" s="14"/>
      <c r="H12" s="14"/>
      <c r="I12" s="14"/>
    </row>
    <row r="13" spans="1:9" ht="16.5" thickBot="1" x14ac:dyDescent="0.3">
      <c r="A13" s="25"/>
      <c r="B13" s="15"/>
      <c r="C13" s="15"/>
      <c r="D13" s="15"/>
      <c r="E13" s="15"/>
      <c r="F13" s="15"/>
      <c r="G13" s="15"/>
      <c r="H13" s="14"/>
      <c r="I13" s="15"/>
    </row>
    <row r="14" spans="1:9" x14ac:dyDescent="0.25">
      <c r="A14" s="138" t="s">
        <v>65</v>
      </c>
      <c r="B14" s="139"/>
      <c r="C14" s="139"/>
      <c r="D14" s="139"/>
      <c r="E14" s="139"/>
      <c r="F14" s="139"/>
      <c r="G14" s="140"/>
      <c r="H14" s="26"/>
      <c r="I14" s="27" t="s">
        <v>66</v>
      </c>
    </row>
    <row r="15" spans="1:9" ht="39" thickBot="1" x14ac:dyDescent="0.3">
      <c r="A15" s="15"/>
      <c r="B15" s="15"/>
      <c r="C15" s="15"/>
      <c r="D15" s="15"/>
      <c r="E15" s="15"/>
      <c r="F15" s="15"/>
      <c r="G15" s="15"/>
      <c r="H15" s="14"/>
      <c r="I15" s="67" t="str">
        <f>VLOOKUP(I16,Sedes!$B$10:$G$11,2,0)</f>
        <v>PALACIO DE JUSTICIA DE PUERTO BOYACÁ BOYACÁ</v>
      </c>
    </row>
    <row r="16" spans="1:9" ht="16.5" thickBot="1" x14ac:dyDescent="0.3">
      <c r="A16" s="94" t="s">
        <v>67</v>
      </c>
      <c r="B16" s="141" t="s">
        <v>68</v>
      </c>
      <c r="C16" s="142"/>
      <c r="D16" s="142"/>
      <c r="E16" s="142"/>
      <c r="F16" s="142"/>
      <c r="G16" s="143"/>
      <c r="H16" s="26"/>
      <c r="I16" s="28" t="s">
        <v>49</v>
      </c>
    </row>
    <row r="17" spans="1:9" ht="16.5" thickBot="1" x14ac:dyDescent="0.3">
      <c r="A17" s="95" t="s">
        <v>69</v>
      </c>
      <c r="B17" s="135" t="s">
        <v>70</v>
      </c>
      <c r="C17" s="136"/>
      <c r="D17" s="136"/>
      <c r="E17" s="136"/>
      <c r="F17" s="136"/>
      <c r="G17" s="137"/>
      <c r="H17" s="26"/>
      <c r="I17" s="63" t="s">
        <v>62</v>
      </c>
    </row>
    <row r="18" spans="1:9" ht="22.5" customHeight="1" thickBot="1" x14ac:dyDescent="0.3">
      <c r="A18" s="95" t="s">
        <v>71</v>
      </c>
      <c r="B18" s="135" t="s">
        <v>72</v>
      </c>
      <c r="C18" s="136"/>
      <c r="D18" s="136"/>
      <c r="E18" s="136"/>
      <c r="F18" s="136"/>
      <c r="G18" s="137"/>
      <c r="H18" s="26"/>
      <c r="I18" s="64" t="s">
        <v>62</v>
      </c>
    </row>
    <row r="19" spans="1:9" ht="33.75" customHeight="1" thickBot="1" x14ac:dyDescent="0.3">
      <c r="A19" s="95" t="s">
        <v>73</v>
      </c>
      <c r="B19" s="135" t="s">
        <v>74</v>
      </c>
      <c r="C19" s="136"/>
      <c r="D19" s="136"/>
      <c r="E19" s="136"/>
      <c r="F19" s="136"/>
      <c r="G19" s="137"/>
      <c r="H19" s="26"/>
      <c r="I19" s="64" t="s">
        <v>62</v>
      </c>
    </row>
    <row r="20" spans="1:9" ht="16.5" thickBot="1" x14ac:dyDescent="0.3">
      <c r="A20" s="95" t="s">
        <v>75</v>
      </c>
      <c r="B20" s="135" t="s">
        <v>76</v>
      </c>
      <c r="C20" s="136"/>
      <c r="D20" s="136"/>
      <c r="E20" s="136"/>
      <c r="F20" s="137"/>
      <c r="G20" s="24" t="s">
        <v>86</v>
      </c>
      <c r="H20" s="26"/>
      <c r="I20" s="65"/>
    </row>
    <row r="21" spans="1:9" ht="54.75" customHeight="1" thickBot="1" x14ac:dyDescent="0.3">
      <c r="A21" s="95" t="s">
        <v>77</v>
      </c>
      <c r="B21" s="29" t="s">
        <v>78</v>
      </c>
      <c r="C21" s="147"/>
      <c r="D21" s="148"/>
      <c r="E21" s="148"/>
      <c r="F21" s="149"/>
      <c r="G21" s="30" t="s">
        <v>79</v>
      </c>
      <c r="H21" s="26"/>
      <c r="I21" s="66"/>
    </row>
    <row r="22" spans="1:9" ht="35.25" customHeight="1" thickBot="1" x14ac:dyDescent="0.3">
      <c r="A22" s="68"/>
      <c r="B22" s="69"/>
      <c r="C22" s="70"/>
      <c r="D22" s="71"/>
      <c r="E22" s="71"/>
      <c r="F22" s="71"/>
      <c r="G22" s="68"/>
      <c r="H22" s="14"/>
      <c r="I22" s="72"/>
    </row>
    <row r="23" spans="1:9" ht="72" customHeight="1" thickBot="1" x14ac:dyDescent="0.3">
      <c r="A23" s="15"/>
      <c r="B23" s="15"/>
      <c r="C23" s="15"/>
      <c r="D23" s="15"/>
      <c r="E23" s="15"/>
      <c r="F23" s="15"/>
      <c r="G23" s="15"/>
      <c r="H23" s="14"/>
      <c r="I23" s="67" t="str">
        <f>VLOOKUP(I24,Sedes!$B$10:$G$11,2,0)</f>
        <v>PALACIO DE JUSTICIA DE PUERTO BOYACÁ BOYACÁ</v>
      </c>
    </row>
    <row r="24" spans="1:9" ht="23.25" thickBot="1" x14ac:dyDescent="0.3">
      <c r="A24" s="94" t="s">
        <v>33</v>
      </c>
      <c r="B24" s="31" t="s">
        <v>80</v>
      </c>
      <c r="C24" s="31" t="s">
        <v>34</v>
      </c>
      <c r="D24" s="31" t="s">
        <v>35</v>
      </c>
      <c r="E24" s="141" t="s">
        <v>0</v>
      </c>
      <c r="F24" s="142"/>
      <c r="G24" s="143"/>
      <c r="H24" s="26"/>
      <c r="I24" s="125" t="s">
        <v>49</v>
      </c>
    </row>
    <row r="25" spans="1:9" ht="18.75" thickBot="1" x14ac:dyDescent="0.3">
      <c r="A25" s="153" t="s">
        <v>36</v>
      </c>
      <c r="B25" s="154"/>
      <c r="C25" s="154"/>
      <c r="D25" s="154"/>
      <c r="E25" s="154"/>
      <c r="F25" s="154"/>
      <c r="G25" s="155"/>
      <c r="H25" s="26"/>
      <c r="I25" s="126"/>
    </row>
    <row r="26" spans="1:9" ht="93.75" customHeight="1" thickBot="1" x14ac:dyDescent="0.3">
      <c r="A26" s="92" t="s">
        <v>88</v>
      </c>
      <c r="B26" s="46">
        <f>SUM(I26:I26)</f>
        <v>1</v>
      </c>
      <c r="C26" s="99" t="s">
        <v>98</v>
      </c>
      <c r="D26" s="98" t="s">
        <v>99</v>
      </c>
      <c r="E26" s="150" t="s">
        <v>100</v>
      </c>
      <c r="F26" s="151"/>
      <c r="G26" s="152"/>
      <c r="H26" s="26"/>
      <c r="I26" s="51">
        <v>1</v>
      </c>
    </row>
    <row r="27" spans="1:9" ht="22.5" customHeight="1" thickBot="1" x14ac:dyDescent="0.3">
      <c r="A27" s="93" t="s">
        <v>81</v>
      </c>
      <c r="B27" s="32">
        <f>SUM(B26:B26)</f>
        <v>1</v>
      </c>
      <c r="C27" s="34"/>
      <c r="D27" s="34"/>
      <c r="E27" s="144"/>
      <c r="F27" s="145"/>
      <c r="G27" s="146"/>
      <c r="H27" s="26"/>
      <c r="I27" s="32">
        <f>SUM(I26:I26)</f>
        <v>1</v>
      </c>
    </row>
    <row r="28" spans="1:9" ht="22.5" customHeight="1" thickBot="1" x14ac:dyDescent="0.3">
      <c r="A28" s="73"/>
      <c r="B28" s="74"/>
      <c r="C28" s="16"/>
      <c r="D28" s="16"/>
      <c r="E28" s="16"/>
      <c r="F28" s="16"/>
      <c r="G28" s="16"/>
      <c r="H28" s="14"/>
      <c r="I28" s="75"/>
    </row>
  </sheetData>
  <mergeCells count="23">
    <mergeCell ref="C11:D11"/>
    <mergeCell ref="E27:G27"/>
    <mergeCell ref="B20:F20"/>
    <mergeCell ref="C21:F21"/>
    <mergeCell ref="E24:G24"/>
    <mergeCell ref="E26:G26"/>
    <mergeCell ref="A25:G25"/>
    <mergeCell ref="I24:I25"/>
    <mergeCell ref="B8:E8"/>
    <mergeCell ref="B9:C9"/>
    <mergeCell ref="B10:G10"/>
    <mergeCell ref="B1:G1"/>
    <mergeCell ref="B2:G2"/>
    <mergeCell ref="B3:G3"/>
    <mergeCell ref="B4:G4"/>
    <mergeCell ref="A5:G5"/>
    <mergeCell ref="B7:G7"/>
    <mergeCell ref="B17:G17"/>
    <mergeCell ref="B18:G18"/>
    <mergeCell ref="B19:G19"/>
    <mergeCell ref="C12:D12"/>
    <mergeCell ref="A14:G14"/>
    <mergeCell ref="B16:G16"/>
  </mergeCells>
  <phoneticPr fontId="15" type="noConversion"/>
  <conditionalFormatting sqref="B26">
    <cfRule type="cellIs" dxfId="1" priority="5" operator="equal">
      <formula>0</formula>
    </cfRule>
  </conditionalFormatting>
  <dataValidations count="1">
    <dataValidation operator="greaterThanOrEqual" allowBlank="1" showInputMessage="1" showErrorMessage="1" sqref="B26" xr:uid="{2D8B1AE8-D241-4D11-9641-5DBCD212E863}"/>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03E5-7AD0-4D9E-AB73-795E14CE12CF}">
  <dimension ref="A1:S36"/>
  <sheetViews>
    <sheetView tabSelected="1" topLeftCell="E1" workbookViewId="0">
      <selection activeCell="N22" sqref="N22"/>
    </sheetView>
  </sheetViews>
  <sheetFormatPr baseColWidth="10" defaultRowHeight="15.75" x14ac:dyDescent="0.25"/>
  <cols>
    <col min="1" max="1" width="6.75" customWidth="1"/>
    <col min="2" max="2" width="24.5" customWidth="1"/>
    <col min="3" max="3" width="26.125" customWidth="1"/>
    <col min="4" max="4" width="28.25" customWidth="1"/>
    <col min="5" max="5" width="17.5" customWidth="1"/>
    <col min="9" max="9" width="18.75" customWidth="1"/>
    <col min="11" max="11" width="13.5" customWidth="1"/>
    <col min="12" max="12" width="18.5" customWidth="1"/>
    <col min="13" max="13" width="14.625" customWidth="1"/>
    <col min="14" max="14" width="21" customWidth="1"/>
    <col min="15" max="15" width="15" customWidth="1"/>
    <col min="16" max="16" width="18.25" hidden="1" customWidth="1"/>
    <col min="17" max="17" width="6.5" customWidth="1"/>
    <col min="18" max="18" width="12.875" customWidth="1"/>
    <col min="19" max="19" width="12.875" bestFit="1" customWidth="1"/>
  </cols>
  <sheetData>
    <row r="1" spans="1:19" ht="29.25" customHeight="1" x14ac:dyDescent="0.25">
      <c r="A1" s="156" t="s">
        <v>5</v>
      </c>
      <c r="B1" s="157"/>
      <c r="C1" s="158">
        <f>Sedes!I5</f>
        <v>3</v>
      </c>
      <c r="D1" s="157"/>
    </row>
    <row r="2" spans="1:19" ht="23.25" customHeight="1" x14ac:dyDescent="0.25">
      <c r="A2" s="41" t="s">
        <v>7</v>
      </c>
      <c r="B2" s="42"/>
      <c r="C2" s="159" t="s">
        <v>83</v>
      </c>
      <c r="D2" s="160"/>
      <c r="E2" s="160"/>
      <c r="F2" s="160"/>
      <c r="G2" s="160"/>
      <c r="H2" s="160"/>
      <c r="I2" s="160"/>
      <c r="J2" s="160"/>
      <c r="K2" s="160"/>
      <c r="L2" s="157"/>
      <c r="M2" s="33"/>
      <c r="N2" s="33"/>
      <c r="O2" s="33"/>
      <c r="P2" s="33"/>
    </row>
    <row r="3" spans="1:19" x14ac:dyDescent="0.25">
      <c r="A3" s="33"/>
      <c r="B3" s="33"/>
      <c r="C3" s="33"/>
      <c r="D3" s="33"/>
      <c r="E3" s="33"/>
      <c r="F3" s="33"/>
      <c r="G3" s="33"/>
      <c r="H3" s="33"/>
      <c r="I3" s="33"/>
      <c r="J3" s="33"/>
      <c r="K3" s="33"/>
      <c r="L3" s="33"/>
      <c r="M3" s="33"/>
      <c r="N3" s="33"/>
      <c r="O3" s="33"/>
      <c r="P3" s="33"/>
    </row>
    <row r="4" spans="1:19" x14ac:dyDescent="0.25">
      <c r="A4" s="161" t="s">
        <v>8</v>
      </c>
      <c r="B4" s="161"/>
      <c r="C4" s="161"/>
      <c r="D4" s="161"/>
      <c r="E4" s="161"/>
      <c r="F4" s="161"/>
      <c r="G4" s="161"/>
      <c r="H4" s="162"/>
      <c r="I4" s="169" t="s">
        <v>9</v>
      </c>
      <c r="J4" s="170"/>
      <c r="K4" s="170"/>
      <c r="L4" s="170"/>
      <c r="M4" s="170"/>
      <c r="N4" s="170"/>
      <c r="O4" s="170"/>
      <c r="P4" s="170"/>
      <c r="Q4" s="170"/>
    </row>
    <row r="5" spans="1:19" ht="36" x14ac:dyDescent="0.25">
      <c r="A5" s="76" t="s">
        <v>10</v>
      </c>
      <c r="B5" s="76" t="s">
        <v>11</v>
      </c>
      <c r="C5" s="76" t="s">
        <v>12</v>
      </c>
      <c r="D5" s="76" t="s">
        <v>13</v>
      </c>
      <c r="E5" s="76" t="s">
        <v>14</v>
      </c>
      <c r="F5" s="76" t="s">
        <v>15</v>
      </c>
      <c r="G5" s="76" t="s">
        <v>2</v>
      </c>
      <c r="H5" s="76" t="s">
        <v>16</v>
      </c>
      <c r="I5" s="76" t="s">
        <v>17</v>
      </c>
      <c r="J5" s="76" t="s">
        <v>3</v>
      </c>
      <c r="K5" s="76" t="s">
        <v>4</v>
      </c>
      <c r="L5" s="76" t="s">
        <v>84</v>
      </c>
      <c r="M5" s="76" t="s">
        <v>18</v>
      </c>
      <c r="N5" s="76" t="s">
        <v>19</v>
      </c>
      <c r="O5" s="76" t="s">
        <v>20</v>
      </c>
      <c r="P5" s="76" t="s">
        <v>21</v>
      </c>
      <c r="Q5" s="44" t="s">
        <v>43</v>
      </c>
      <c r="R5" s="76" t="s">
        <v>26</v>
      </c>
      <c r="S5" s="44" t="s">
        <v>106</v>
      </c>
    </row>
    <row r="6" spans="1:19" x14ac:dyDescent="0.25">
      <c r="A6" s="77">
        <v>1</v>
      </c>
      <c r="B6" s="77" t="s">
        <v>47</v>
      </c>
      <c r="C6" s="77" t="str">
        <f>'Personal '!A26</f>
        <v>Operario de aseo y cafetería</v>
      </c>
      <c r="D6" s="77" t="str">
        <f>C6</f>
        <v>Operario de aseo y cafetería</v>
      </c>
      <c r="E6" s="77" t="s">
        <v>48</v>
      </c>
      <c r="F6" s="77">
        <f>'Personal '!B26</f>
        <v>1</v>
      </c>
      <c r="G6" s="78" t="s">
        <v>41</v>
      </c>
      <c r="H6" s="78">
        <f>Sedes!$E$7</f>
        <v>4</v>
      </c>
      <c r="I6" s="79">
        <v>2200293</v>
      </c>
      <c r="J6" s="80"/>
      <c r="K6" s="79">
        <f>I6</f>
        <v>2200293</v>
      </c>
      <c r="L6" s="79">
        <f>K6</f>
        <v>2200293</v>
      </c>
      <c r="M6" s="79">
        <f>F6*L6</f>
        <v>2200293</v>
      </c>
      <c r="N6" s="81"/>
      <c r="O6" s="79"/>
      <c r="P6" s="82">
        <f>H6*M6</f>
        <v>8801172</v>
      </c>
      <c r="Q6" s="78">
        <v>30</v>
      </c>
      <c r="R6" s="83">
        <f>+M6/30*Q6</f>
        <v>2200293</v>
      </c>
      <c r="S6" s="114">
        <v>45126</v>
      </c>
    </row>
    <row r="7" spans="1:19" x14ac:dyDescent="0.25">
      <c r="A7" s="103"/>
      <c r="B7" s="33"/>
      <c r="C7" s="33"/>
      <c r="D7" s="33"/>
      <c r="E7" s="33"/>
      <c r="F7" s="33"/>
      <c r="G7" s="33"/>
      <c r="H7" s="33"/>
      <c r="I7" s="33"/>
      <c r="J7" s="33"/>
      <c r="K7" s="33"/>
      <c r="L7" s="43"/>
      <c r="M7" s="33"/>
      <c r="N7" s="164" t="s">
        <v>19</v>
      </c>
      <c r="O7" s="165"/>
      <c r="P7" s="111">
        <f>N6</f>
        <v>0</v>
      </c>
      <c r="R7" s="112">
        <f>+P7/H6</f>
        <v>0</v>
      </c>
    </row>
    <row r="8" spans="1:19" x14ac:dyDescent="0.25">
      <c r="A8" s="104"/>
      <c r="B8" s="101"/>
      <c r="C8" s="101"/>
      <c r="D8" s="101"/>
      <c r="E8" s="101"/>
      <c r="F8" s="101"/>
      <c r="G8" s="101"/>
      <c r="H8" s="101"/>
      <c r="I8" s="33"/>
      <c r="J8" s="33"/>
      <c r="K8" s="33"/>
      <c r="L8" s="33"/>
      <c r="M8" s="33"/>
      <c r="N8" s="171" t="s">
        <v>20</v>
      </c>
      <c r="O8" s="172"/>
      <c r="P8" s="85"/>
      <c r="R8" s="82"/>
    </row>
    <row r="9" spans="1:19" x14ac:dyDescent="0.25">
      <c r="A9" s="102"/>
      <c r="B9" s="102"/>
      <c r="C9" s="102"/>
      <c r="D9" s="102"/>
      <c r="E9" s="102"/>
      <c r="F9" s="102"/>
      <c r="G9" s="33"/>
      <c r="H9" s="33"/>
      <c r="I9" s="33"/>
      <c r="J9" s="33"/>
      <c r="K9" s="33"/>
      <c r="L9" s="33"/>
      <c r="M9" s="33"/>
      <c r="N9" s="171" t="s">
        <v>22</v>
      </c>
      <c r="O9" s="172"/>
      <c r="P9" s="82">
        <f>(SUM(P6:P7))</f>
        <v>8801172</v>
      </c>
      <c r="R9" s="82">
        <f>SUM(R6:R6)</f>
        <v>2200293</v>
      </c>
    </row>
    <row r="10" spans="1:19" x14ac:dyDescent="0.25">
      <c r="A10" s="104"/>
      <c r="B10" s="101"/>
      <c r="C10" s="101"/>
      <c r="D10" s="101"/>
      <c r="E10" s="101"/>
      <c r="F10" s="101"/>
      <c r="G10" s="33"/>
      <c r="H10" s="33"/>
      <c r="I10" s="33"/>
      <c r="J10" s="33"/>
      <c r="K10" s="33"/>
      <c r="L10" s="33"/>
      <c r="M10" s="33"/>
      <c r="N10" s="84" t="s">
        <v>23</v>
      </c>
      <c r="O10" s="86">
        <v>0.1</v>
      </c>
      <c r="P10" s="82">
        <f>ROUND(P9*O10,2)</f>
        <v>880117.2</v>
      </c>
      <c r="R10" s="82">
        <f>(R9*$O$10)</f>
        <v>220029.30000000002</v>
      </c>
    </row>
    <row r="11" spans="1:19" x14ac:dyDescent="0.25">
      <c r="A11" s="105"/>
      <c r="B11" s="173"/>
      <c r="C11" s="167"/>
      <c r="D11" s="167"/>
      <c r="E11" s="167"/>
      <c r="F11" s="105"/>
      <c r="G11" s="33"/>
      <c r="H11" s="33"/>
      <c r="I11" s="33"/>
      <c r="J11" s="33"/>
      <c r="K11" s="33"/>
      <c r="L11" s="33"/>
      <c r="M11" s="33"/>
      <c r="N11" s="171" t="s">
        <v>24</v>
      </c>
      <c r="O11" s="172"/>
      <c r="P11" s="82">
        <f>ROUND(P9*0.1*0.19,2)</f>
        <v>167222.26999999999</v>
      </c>
      <c r="R11" s="82">
        <f>R9*0.1*0.19</f>
        <v>41805.567000000003</v>
      </c>
    </row>
    <row r="12" spans="1:19" x14ac:dyDescent="0.25">
      <c r="A12" s="106"/>
      <c r="B12" s="163"/>
      <c r="C12" s="163"/>
      <c r="D12" s="163"/>
      <c r="E12" s="163"/>
      <c r="F12" s="107"/>
      <c r="G12" s="33"/>
      <c r="H12" s="33"/>
      <c r="I12" s="33"/>
      <c r="J12" s="33"/>
      <c r="K12" s="33"/>
      <c r="L12" s="33"/>
      <c r="M12" s="33"/>
      <c r="N12" s="171" t="s">
        <v>1</v>
      </c>
      <c r="O12" s="172"/>
      <c r="P12" s="82">
        <f>SUM(P9:P11)</f>
        <v>9848511.4699999988</v>
      </c>
      <c r="R12" s="82">
        <f>SUM(R9:R11)</f>
        <v>2462127.8669999996</v>
      </c>
    </row>
    <row r="13" spans="1:19" x14ac:dyDescent="0.25">
      <c r="A13" s="106"/>
      <c r="B13" s="163"/>
      <c r="C13" s="163"/>
      <c r="D13" s="163"/>
      <c r="E13" s="163"/>
      <c r="F13" s="108"/>
      <c r="G13" s="33"/>
      <c r="H13" s="33"/>
      <c r="I13" s="33"/>
      <c r="J13" s="33"/>
      <c r="K13" s="33"/>
      <c r="L13" s="33"/>
      <c r="M13" s="33"/>
      <c r="N13" s="56"/>
      <c r="O13" s="57"/>
      <c r="P13" s="58"/>
      <c r="R13" s="58"/>
    </row>
    <row r="14" spans="1:19" x14ac:dyDescent="0.25">
      <c r="A14" s="106"/>
      <c r="B14" s="163"/>
      <c r="C14" s="163"/>
      <c r="D14" s="163"/>
      <c r="E14" s="163"/>
      <c r="F14" s="108"/>
      <c r="G14" s="33"/>
      <c r="H14" s="33"/>
      <c r="I14" s="33"/>
      <c r="J14" s="33"/>
      <c r="K14" s="33"/>
      <c r="L14" s="33"/>
      <c r="M14" s="33"/>
      <c r="N14" s="56"/>
      <c r="O14" s="57"/>
      <c r="P14" s="58">
        <v>9848511.4700000007</v>
      </c>
      <c r="R14" s="58"/>
    </row>
    <row r="15" spans="1:19" x14ac:dyDescent="0.25">
      <c r="A15" s="106"/>
      <c r="B15" s="163"/>
      <c r="C15" s="163"/>
      <c r="D15" s="163"/>
      <c r="E15" s="163"/>
      <c r="F15" s="108"/>
      <c r="G15" s="33"/>
      <c r="H15" s="33"/>
      <c r="I15" s="33"/>
      <c r="J15" s="33"/>
      <c r="K15" s="33"/>
      <c r="L15" s="33"/>
      <c r="M15" s="33"/>
      <c r="N15" s="56"/>
      <c r="O15" s="57"/>
      <c r="P15" s="96">
        <f>P12-P14</f>
        <v>0</v>
      </c>
      <c r="R15" s="58"/>
    </row>
    <row r="16" spans="1:19" x14ac:dyDescent="0.25">
      <c r="A16" s="106"/>
      <c r="B16" s="163"/>
      <c r="C16" s="163"/>
      <c r="D16" s="163"/>
      <c r="E16" s="163"/>
      <c r="F16" s="108"/>
      <c r="G16" s="33"/>
      <c r="H16" s="33"/>
      <c r="I16" s="33"/>
      <c r="J16" s="33"/>
      <c r="K16" s="33"/>
      <c r="L16" s="33"/>
      <c r="M16" s="33"/>
      <c r="N16" s="56"/>
      <c r="O16" s="57"/>
      <c r="P16" s="96"/>
      <c r="R16" s="58"/>
    </row>
    <row r="17" spans="1:18" ht="16.5" customHeight="1" x14ac:dyDescent="0.25">
      <c r="A17" s="106"/>
      <c r="B17" s="163"/>
      <c r="C17" s="163"/>
      <c r="D17" s="163"/>
      <c r="E17" s="163"/>
      <c r="F17" s="108"/>
      <c r="G17" s="33"/>
      <c r="H17" s="33"/>
      <c r="I17" s="33"/>
      <c r="J17" s="33"/>
      <c r="K17" s="33"/>
      <c r="L17" s="33"/>
      <c r="M17" s="33"/>
      <c r="N17" s="56"/>
      <c r="O17" s="57"/>
      <c r="P17" s="58"/>
      <c r="R17" s="58"/>
    </row>
    <row r="18" spans="1:18" ht="16.5" customHeight="1" x14ac:dyDescent="0.25">
      <c r="A18" s="106"/>
      <c r="B18" s="109"/>
      <c r="C18" s="57"/>
      <c r="D18" s="57"/>
      <c r="E18" s="57"/>
      <c r="F18" s="108"/>
      <c r="G18" s="33"/>
      <c r="H18" s="33"/>
      <c r="I18" s="33"/>
      <c r="J18" s="33"/>
      <c r="K18" s="33"/>
      <c r="L18" s="33"/>
      <c r="M18" s="33"/>
      <c r="N18" s="56"/>
      <c r="O18" s="57"/>
      <c r="P18" s="58"/>
      <c r="R18" s="58"/>
    </row>
    <row r="19" spans="1:18" ht="16.5" customHeight="1" x14ac:dyDescent="0.25">
      <c r="A19" s="106"/>
      <c r="B19" s="166"/>
      <c r="C19" s="167"/>
      <c r="D19" s="167"/>
      <c r="E19" s="167"/>
      <c r="F19" s="108"/>
    </row>
    <row r="20" spans="1:18" ht="16.5" customHeight="1" x14ac:dyDescent="0.25">
      <c r="A20" s="102"/>
      <c r="B20" s="102"/>
      <c r="C20" s="102"/>
      <c r="D20" s="168"/>
      <c r="E20" s="167"/>
      <c r="F20" s="110"/>
    </row>
    <row r="23" spans="1:18" x14ac:dyDescent="0.25">
      <c r="A23" s="174" t="s">
        <v>85</v>
      </c>
      <c r="B23" s="174"/>
      <c r="C23" s="174"/>
      <c r="D23" s="174"/>
      <c r="E23" s="174"/>
      <c r="F23" s="174"/>
      <c r="G23" s="174"/>
      <c r="H23" s="174"/>
      <c r="I23" s="174"/>
      <c r="J23" s="174"/>
    </row>
    <row r="24" spans="1:18" x14ac:dyDescent="0.25">
      <c r="A24" s="174"/>
      <c r="B24" s="174"/>
      <c r="C24" s="174"/>
      <c r="D24" s="174"/>
      <c r="E24" s="174"/>
      <c r="F24" s="174"/>
      <c r="G24" s="174"/>
      <c r="H24" s="174"/>
      <c r="I24" s="174"/>
      <c r="J24" s="174"/>
    </row>
    <row r="25" spans="1:18" x14ac:dyDescent="0.25">
      <c r="A25" s="174"/>
      <c r="B25" s="174"/>
      <c r="C25" s="174"/>
      <c r="D25" s="174"/>
      <c r="E25" s="174"/>
      <c r="F25" s="174"/>
      <c r="G25" s="174"/>
      <c r="H25" s="174"/>
      <c r="I25" s="174"/>
      <c r="J25" s="174"/>
    </row>
    <row r="26" spans="1:18" x14ac:dyDescent="0.25">
      <c r="A26" s="174"/>
      <c r="B26" s="174"/>
      <c r="C26" s="174"/>
      <c r="D26" s="174"/>
      <c r="E26" s="174"/>
      <c r="F26" s="174"/>
      <c r="G26" s="174"/>
      <c r="H26" s="174"/>
      <c r="I26" s="174"/>
      <c r="J26" s="174"/>
    </row>
    <row r="27" spans="1:18" x14ac:dyDescent="0.25">
      <c r="A27" s="174"/>
      <c r="B27" s="174"/>
      <c r="C27" s="174"/>
      <c r="D27" s="174"/>
      <c r="E27" s="174"/>
      <c r="F27" s="174"/>
      <c r="G27" s="174"/>
      <c r="H27" s="174"/>
      <c r="I27" s="174"/>
      <c r="J27" s="174"/>
    </row>
    <row r="31" spans="1:18" x14ac:dyDescent="0.25">
      <c r="B31" s="163"/>
      <c r="C31" s="163"/>
      <c r="D31" s="163"/>
    </row>
    <row r="32" spans="1:18" x14ac:dyDescent="0.25">
      <c r="B32" s="163"/>
      <c r="C32" s="163"/>
      <c r="D32" s="163"/>
    </row>
    <row r="33" spans="2:4" x14ac:dyDescent="0.25">
      <c r="B33" s="163"/>
      <c r="C33" s="163"/>
      <c r="D33" s="163"/>
    </row>
    <row r="34" spans="2:4" x14ac:dyDescent="0.25">
      <c r="B34" s="163"/>
      <c r="C34" s="163"/>
      <c r="D34" s="163"/>
    </row>
    <row r="35" spans="2:4" x14ac:dyDescent="0.25">
      <c r="B35" s="163"/>
      <c r="C35" s="163"/>
      <c r="D35" s="163"/>
    </row>
    <row r="36" spans="2:4" x14ac:dyDescent="0.25">
      <c r="B36" s="163"/>
      <c r="C36" s="163"/>
      <c r="D36" s="163"/>
    </row>
  </sheetData>
  <mergeCells count="26">
    <mergeCell ref="B36:D36"/>
    <mergeCell ref="B16:E16"/>
    <mergeCell ref="B31:D31"/>
    <mergeCell ref="B32:D32"/>
    <mergeCell ref="B33:D33"/>
    <mergeCell ref="B34:D34"/>
    <mergeCell ref="B35:D35"/>
    <mergeCell ref="A23:J27"/>
    <mergeCell ref="N7:O7"/>
    <mergeCell ref="B19:E19"/>
    <mergeCell ref="D20:E20"/>
    <mergeCell ref="I4:Q4"/>
    <mergeCell ref="N8:O8"/>
    <mergeCell ref="N9:O9"/>
    <mergeCell ref="B11:E11"/>
    <mergeCell ref="N11:O11"/>
    <mergeCell ref="B12:E12"/>
    <mergeCell ref="N12:O12"/>
    <mergeCell ref="B14:E14"/>
    <mergeCell ref="B15:E15"/>
    <mergeCell ref="B17:E17"/>
    <mergeCell ref="A1:B1"/>
    <mergeCell ref="C1:D1"/>
    <mergeCell ref="C2:L2"/>
    <mergeCell ref="A4:H4"/>
    <mergeCell ref="B13:E13"/>
  </mergeCells>
  <conditionalFormatting sqref="C1:D1">
    <cfRule type="cellIs" dxfId="0" priority="8" operator="equal">
      <formula>0</formula>
    </cfRule>
  </conditionalFormatting>
  <dataValidations count="7">
    <dataValidation type="decimal" allowBlank="1" showInputMessage="1" showErrorMessage="1" prompt="Porcentaje de AIU - Mayor a 1" sqref="A7:K7" xr:uid="{5B14B71D-9F8D-450B-BACF-569BA95B9094}">
      <formula1>0.011</formula1>
      <formula2>R10</formula2>
    </dataValidation>
    <dataValidation type="decimal" allowBlank="1" showInputMessage="1" showErrorMessage="1" prompt="Porcentaje de AIU - Mayor a 1" sqref="M7" xr:uid="{212AEC98-2389-43DC-A27C-52932483E322}">
      <formula1>0.011</formula1>
      <formula2>AC10</formula2>
    </dataValidation>
    <dataValidation type="decimal" operator="greaterThan" allowBlank="1" showErrorMessage="1" sqref="P7 N6:O6" xr:uid="{BBD2C1E0-9369-4882-A971-4D1F99A3AC31}">
      <formula1>0</formula1>
    </dataValidation>
    <dataValidation type="decimal" allowBlank="1" showInputMessage="1" showErrorMessage="1" prompt="Porcentaje de AIU - El AIU no debe ser menor al 10% y al ofertado en la Operación Principal." sqref="O10" xr:uid="{9B346B1D-5523-4C76-A23F-C7F64E823C63}">
      <formula1>0.01</formula1>
      <formula2>Q10</formula2>
    </dataValidation>
    <dataValidation type="decimal" allowBlank="1" showErrorMessage="1" sqref="F13:F19" xr:uid="{BB6AFDBD-5321-49D9-A8B1-98E2E12881E5}">
      <formula1>0</formula1>
      <formula2>1</formula2>
    </dataValidation>
    <dataValidation type="list" allowBlank="1" showErrorMessage="1" sqref="C2" xr:uid="{F94CEFA3-BAEC-4970-86F9-519D9A0E8A17}">
      <formula1>INDIRECT("regioncobertura"&amp;$D$3)</formula1>
    </dataValidation>
    <dataValidation type="decimal" allowBlank="1" showInputMessage="1" showErrorMessage="1" prompt="Error - Mayor a 1" sqref="P9" xr:uid="{22425CF6-8822-4241-8877-296808DA117D}">
      <formula1>0.011</formula1>
      <formula2>AF11</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3"/>
  <sheetViews>
    <sheetView workbookViewId="0">
      <selection activeCell="G20" sqref="G20"/>
    </sheetView>
  </sheetViews>
  <sheetFormatPr baseColWidth="10" defaultRowHeight="15.75" x14ac:dyDescent="0.25"/>
  <cols>
    <col min="1" max="1" width="8.75" customWidth="1"/>
    <col min="2" max="2" width="24.25" customWidth="1"/>
    <col min="3" max="3" width="32.25" customWidth="1"/>
  </cols>
  <sheetData>
    <row r="1" spans="1:4" x14ac:dyDescent="0.25">
      <c r="A1" s="175" t="s">
        <v>42</v>
      </c>
      <c r="B1" s="175"/>
      <c r="C1" s="1"/>
      <c r="D1" s="1"/>
    </row>
    <row r="2" spans="1:4" x14ac:dyDescent="0.25">
      <c r="A2" s="1" t="s">
        <v>44</v>
      </c>
      <c r="B2" s="1">
        <v>112559</v>
      </c>
      <c r="C2" s="1"/>
      <c r="D2" s="1"/>
    </row>
    <row r="3" spans="1:4" x14ac:dyDescent="0.25">
      <c r="A3" s="1" t="s">
        <v>37</v>
      </c>
      <c r="B3" s="10">
        <v>45117</v>
      </c>
      <c r="C3" s="1"/>
      <c r="D3" s="1"/>
    </row>
    <row r="4" spans="1:4" x14ac:dyDescent="0.25">
      <c r="A4" s="1" t="s">
        <v>38</v>
      </c>
      <c r="B4" s="10">
        <v>45240</v>
      </c>
      <c r="C4" s="1"/>
      <c r="D4" s="1"/>
    </row>
    <row r="5" spans="1:4" x14ac:dyDescent="0.25">
      <c r="A5" s="1" t="s">
        <v>45</v>
      </c>
      <c r="B5" s="11">
        <f>'Factura  '!H6</f>
        <v>4</v>
      </c>
      <c r="C5" s="1"/>
      <c r="D5" s="1"/>
    </row>
    <row r="6" spans="1:4" x14ac:dyDescent="0.25">
      <c r="A6" s="1" t="s">
        <v>46</v>
      </c>
      <c r="B6" s="45">
        <v>9848511.4699999988</v>
      </c>
      <c r="C6" s="1"/>
      <c r="D6" s="1"/>
    </row>
    <row r="7" spans="1:4" x14ac:dyDescent="0.25">
      <c r="A7" s="1"/>
      <c r="B7" s="1"/>
      <c r="C7" s="1"/>
      <c r="D7" s="1"/>
    </row>
    <row r="8" spans="1:4" x14ac:dyDescent="0.25">
      <c r="A8" s="7" t="s">
        <v>41</v>
      </c>
      <c r="B8" s="7" t="s">
        <v>39</v>
      </c>
      <c r="C8" s="7" t="s">
        <v>40</v>
      </c>
      <c r="D8" s="1"/>
    </row>
    <row r="9" spans="1:4" x14ac:dyDescent="0.25">
      <c r="A9" s="9" t="s">
        <v>101</v>
      </c>
      <c r="B9" s="113">
        <v>984851.14679999999</v>
      </c>
      <c r="C9" s="8">
        <f>+B6-B9</f>
        <v>8863660.3231999986</v>
      </c>
      <c r="D9" s="1"/>
    </row>
    <row r="10" spans="1:4" x14ac:dyDescent="0.25">
      <c r="A10" s="9" t="s">
        <v>102</v>
      </c>
      <c r="B10" s="113">
        <v>2462127.8669999996</v>
      </c>
      <c r="C10" s="8">
        <f t="shared" ref="C10:C21" si="0">+C9-B10</f>
        <v>6401532.456199999</v>
      </c>
      <c r="D10" s="1"/>
    </row>
    <row r="11" spans="1:4" x14ac:dyDescent="0.25">
      <c r="A11" s="9" t="s">
        <v>103</v>
      </c>
      <c r="B11" s="113">
        <f>'Factura  '!R12</f>
        <v>2462127.8669999996</v>
      </c>
      <c r="C11" s="8">
        <f t="shared" si="0"/>
        <v>3939404.5891999993</v>
      </c>
      <c r="D11" s="1"/>
    </row>
    <row r="12" spans="1:4" x14ac:dyDescent="0.25">
      <c r="A12" s="9" t="s">
        <v>104</v>
      </c>
      <c r="B12" s="176">
        <v>2462127.8669999996</v>
      </c>
      <c r="C12" s="8">
        <f t="shared" si="0"/>
        <v>1477276.7221999997</v>
      </c>
      <c r="D12" s="1"/>
    </row>
    <row r="13" spans="1:4" x14ac:dyDescent="0.25">
      <c r="A13" s="9" t="s">
        <v>105</v>
      </c>
      <c r="B13" s="113"/>
      <c r="C13" s="8">
        <f t="shared" si="0"/>
        <v>1477276.7221999997</v>
      </c>
      <c r="D13" s="1"/>
    </row>
    <row r="14" spans="1:4" x14ac:dyDescent="0.25">
      <c r="A14" s="9" t="str">
        <f t="shared" ref="A14:A19" si="1">IF(A13&gt;($B$5-1)," ",A13+1)</f>
        <v xml:space="preserve"> </v>
      </c>
      <c r="B14" s="1"/>
      <c r="C14" s="8">
        <f t="shared" si="0"/>
        <v>1477276.7221999997</v>
      </c>
      <c r="D14" s="1"/>
    </row>
    <row r="15" spans="1:4" x14ac:dyDescent="0.25">
      <c r="A15" s="9" t="str">
        <f t="shared" si="1"/>
        <v xml:space="preserve"> </v>
      </c>
      <c r="B15" s="1"/>
      <c r="C15" s="8">
        <f t="shared" si="0"/>
        <v>1477276.7221999997</v>
      </c>
      <c r="D15" s="1"/>
    </row>
    <row r="16" spans="1:4" x14ac:dyDescent="0.25">
      <c r="A16" s="9" t="str">
        <f t="shared" si="1"/>
        <v xml:space="preserve"> </v>
      </c>
      <c r="B16" s="1"/>
      <c r="C16" s="8">
        <f t="shared" si="0"/>
        <v>1477276.7221999997</v>
      </c>
      <c r="D16" s="1"/>
    </row>
    <row r="17" spans="1:4" x14ac:dyDescent="0.25">
      <c r="A17" s="9" t="str">
        <f t="shared" si="1"/>
        <v xml:space="preserve"> </v>
      </c>
      <c r="B17" s="1"/>
      <c r="C17" s="8">
        <f t="shared" si="0"/>
        <v>1477276.7221999997</v>
      </c>
      <c r="D17" s="1"/>
    </row>
    <row r="18" spans="1:4" x14ac:dyDescent="0.25">
      <c r="A18" s="9" t="str">
        <f t="shared" si="1"/>
        <v xml:space="preserve"> </v>
      </c>
      <c r="B18" s="1"/>
      <c r="C18" s="8">
        <f t="shared" si="0"/>
        <v>1477276.7221999997</v>
      </c>
      <c r="D18" s="1"/>
    </row>
    <row r="19" spans="1:4" x14ac:dyDescent="0.25">
      <c r="A19" s="9" t="str">
        <f t="shared" si="1"/>
        <v xml:space="preserve"> </v>
      </c>
      <c r="B19" s="1"/>
      <c r="C19" s="8">
        <f t="shared" si="0"/>
        <v>1477276.7221999997</v>
      </c>
      <c r="D19" s="1"/>
    </row>
    <row r="20" spans="1:4" x14ac:dyDescent="0.25">
      <c r="A20" s="9" t="str">
        <f t="shared" ref="A20:A21" si="2">IF(A19&gt;($B$5/30)," ",A19+1)</f>
        <v xml:space="preserve"> </v>
      </c>
      <c r="B20" s="1"/>
      <c r="C20" s="8">
        <f t="shared" si="0"/>
        <v>1477276.7221999997</v>
      </c>
      <c r="D20" s="1"/>
    </row>
    <row r="21" spans="1:4" x14ac:dyDescent="0.25">
      <c r="A21" s="9" t="str">
        <f t="shared" si="2"/>
        <v xml:space="preserve"> </v>
      </c>
      <c r="B21" s="1"/>
      <c r="C21" s="8">
        <f t="shared" si="0"/>
        <v>1477276.7221999997</v>
      </c>
      <c r="D21" s="1"/>
    </row>
    <row r="22" spans="1:4" x14ac:dyDescent="0.25">
      <c r="A22" s="1"/>
      <c r="B22" s="1"/>
      <c r="C22" s="1"/>
      <c r="D22" s="1"/>
    </row>
    <row r="23" spans="1:4" x14ac:dyDescent="0.25">
      <c r="A23" s="1"/>
      <c r="B23" s="1"/>
      <c r="C23" s="1"/>
      <c r="D23" s="1"/>
    </row>
  </sheetData>
  <mergeCells count="1">
    <mergeCell ref="A1:B1"/>
  </mergeCells>
  <phoneticPr fontId="15" type="noConversion"/>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A886-695F-45DD-AED7-96D0D891CEC6}">
  <dimension ref="A2:F72"/>
  <sheetViews>
    <sheetView workbookViewId="0">
      <selection activeCell="C2" sqref="C2:C72"/>
    </sheetView>
  </sheetViews>
  <sheetFormatPr baseColWidth="10" defaultRowHeight="15.75" x14ac:dyDescent="0.25"/>
  <cols>
    <col min="1" max="1" width="13.625" style="87" bestFit="1" customWidth="1"/>
    <col min="2" max="2" width="13.625" style="87" customWidth="1"/>
    <col min="3" max="3" width="13.25" customWidth="1"/>
  </cols>
  <sheetData>
    <row r="2" spans="1:6" x14ac:dyDescent="0.25">
      <c r="A2" s="87">
        <v>7398.4</v>
      </c>
      <c r="B2" s="88">
        <v>1</v>
      </c>
      <c r="C2" s="89">
        <f>A2/B2</f>
        <v>7398.4</v>
      </c>
      <c r="D2" s="87">
        <v>7398.4</v>
      </c>
      <c r="F2">
        <f>VLOOKUP(D2,C2:C$72,1,0)</f>
        <v>7398.4</v>
      </c>
    </row>
    <row r="3" spans="1:6" x14ac:dyDescent="0.25">
      <c r="A3" s="87">
        <v>20996.25</v>
      </c>
      <c r="B3" s="88">
        <v>5</v>
      </c>
      <c r="C3" s="89">
        <f t="shared" ref="C3:C66" si="0">A3/B3</f>
        <v>4199.25</v>
      </c>
      <c r="D3" s="87">
        <v>4199.25</v>
      </c>
      <c r="F3">
        <f>VLOOKUP(D3,C3:C$72,1,0)</f>
        <v>4199.25</v>
      </c>
    </row>
    <row r="4" spans="1:6" x14ac:dyDescent="0.25">
      <c r="A4" s="87">
        <v>8860.7999999999993</v>
      </c>
      <c r="B4" s="88">
        <v>6</v>
      </c>
      <c r="C4" s="89">
        <f t="shared" si="0"/>
        <v>1476.8</v>
      </c>
      <c r="D4" s="87">
        <v>1476.8</v>
      </c>
      <c r="F4">
        <f>VLOOKUP(D4,C4:C$72,1,0)</f>
        <v>1476.8</v>
      </c>
    </row>
    <row r="5" spans="1:6" x14ac:dyDescent="0.25">
      <c r="A5" s="87">
        <v>26743.5</v>
      </c>
      <c r="B5" s="88">
        <v>18</v>
      </c>
      <c r="C5" s="89">
        <f t="shared" si="0"/>
        <v>1485.75</v>
      </c>
      <c r="D5" s="87">
        <v>1485.75</v>
      </c>
      <c r="F5">
        <f>VLOOKUP(D5,C5:C$72,1,0)</f>
        <v>1485.75</v>
      </c>
    </row>
    <row r="6" spans="1:6" x14ac:dyDescent="0.25">
      <c r="A6" s="87">
        <v>39645</v>
      </c>
      <c r="B6" s="88">
        <v>4</v>
      </c>
      <c r="C6" s="89">
        <f t="shared" si="0"/>
        <v>9911.25</v>
      </c>
      <c r="D6" s="87">
        <v>9911.25</v>
      </c>
      <c r="F6">
        <f>VLOOKUP(D6,C6:C$72,1,0)</f>
        <v>9911.25</v>
      </c>
    </row>
    <row r="7" spans="1:6" x14ac:dyDescent="0.25">
      <c r="A7" s="87">
        <v>16113</v>
      </c>
      <c r="B7" s="88">
        <v>4</v>
      </c>
      <c r="C7" s="89">
        <f t="shared" si="0"/>
        <v>4028.25</v>
      </c>
      <c r="D7" s="87">
        <v>4028.25</v>
      </c>
      <c r="F7">
        <f>VLOOKUP(D7,C7:C$72,1,0)</f>
        <v>4028.25</v>
      </c>
    </row>
    <row r="8" spans="1:6" x14ac:dyDescent="0.25">
      <c r="A8" s="87">
        <v>15423.75</v>
      </c>
      <c r="B8" s="88">
        <v>3</v>
      </c>
      <c r="C8" s="89">
        <f t="shared" si="0"/>
        <v>5141.25</v>
      </c>
      <c r="D8" s="87">
        <v>5141.25</v>
      </c>
      <c r="F8">
        <f>VLOOKUP(D8,C8:C$72,1,0)</f>
        <v>5141.25</v>
      </c>
    </row>
    <row r="9" spans="1:6" x14ac:dyDescent="0.25">
      <c r="A9" s="87">
        <v>6806.4</v>
      </c>
      <c r="B9" s="88">
        <v>1</v>
      </c>
      <c r="C9" s="89">
        <f t="shared" si="0"/>
        <v>6806.4</v>
      </c>
      <c r="D9" s="87">
        <v>6806.4</v>
      </c>
      <c r="F9">
        <f>VLOOKUP(D9,C9:C$72,1,0)</f>
        <v>6806.4</v>
      </c>
    </row>
    <row r="10" spans="1:6" x14ac:dyDescent="0.25">
      <c r="A10" s="87">
        <v>31387.5</v>
      </c>
      <c r="B10" s="88">
        <v>10</v>
      </c>
      <c r="C10" s="89">
        <f t="shared" si="0"/>
        <v>3138.75</v>
      </c>
      <c r="D10" s="87">
        <v>3138.75</v>
      </c>
      <c r="F10">
        <f>VLOOKUP(D10,C10:C$72,1,0)</f>
        <v>3138.75</v>
      </c>
    </row>
    <row r="11" spans="1:6" x14ac:dyDescent="0.25">
      <c r="A11" s="87">
        <v>13084.8</v>
      </c>
      <c r="B11" s="88">
        <v>3</v>
      </c>
      <c r="C11" s="89">
        <f t="shared" si="0"/>
        <v>4361.5999999999995</v>
      </c>
      <c r="D11" s="87">
        <v>4361.5999999999995</v>
      </c>
      <c r="F11">
        <f>VLOOKUP(D11,C11:C$72,1,0)</f>
        <v>4361.5999999999995</v>
      </c>
    </row>
    <row r="12" spans="1:6" x14ac:dyDescent="0.25">
      <c r="A12" s="87">
        <v>10036</v>
      </c>
      <c r="B12" s="88">
        <v>5</v>
      </c>
      <c r="C12" s="89">
        <f t="shared" si="0"/>
        <v>2007.2</v>
      </c>
      <c r="D12" s="87">
        <v>2007.2</v>
      </c>
      <c r="F12">
        <f>VLOOKUP(D12,C12:C$72,1,0)</f>
        <v>2007.2</v>
      </c>
    </row>
    <row r="13" spans="1:6" x14ac:dyDescent="0.25">
      <c r="A13" s="87">
        <v>64566</v>
      </c>
      <c r="B13" s="88">
        <v>17</v>
      </c>
      <c r="C13" s="89">
        <f t="shared" si="0"/>
        <v>3798</v>
      </c>
      <c r="D13" s="87">
        <v>3798</v>
      </c>
      <c r="F13">
        <f>VLOOKUP(D13,C13:C$72,1,0)</f>
        <v>3798</v>
      </c>
    </row>
    <row r="14" spans="1:6" x14ac:dyDescent="0.25">
      <c r="A14" s="87">
        <v>193429.5</v>
      </c>
      <c r="B14" s="88">
        <v>22</v>
      </c>
      <c r="C14" s="89">
        <f t="shared" si="0"/>
        <v>8792.25</v>
      </c>
      <c r="D14" s="87">
        <v>8792.25</v>
      </c>
      <c r="F14">
        <f>VLOOKUP(D14,C14:C$72,1,0)</f>
        <v>8792.25</v>
      </c>
    </row>
    <row r="15" spans="1:6" x14ac:dyDescent="0.25">
      <c r="A15" s="87">
        <v>2261.6</v>
      </c>
      <c r="B15" s="88">
        <v>1</v>
      </c>
      <c r="C15" s="89">
        <f t="shared" si="0"/>
        <v>2261.6</v>
      </c>
      <c r="D15" s="87">
        <v>2261.6</v>
      </c>
      <c r="F15">
        <f>VLOOKUP(D15,C15:C$72,1,0)</f>
        <v>2261.6</v>
      </c>
    </row>
    <row r="16" spans="1:6" x14ac:dyDescent="0.25">
      <c r="A16" s="87">
        <v>45966</v>
      </c>
      <c r="B16" s="88">
        <v>2</v>
      </c>
      <c r="C16" s="89">
        <f t="shared" si="0"/>
        <v>22983</v>
      </c>
      <c r="D16" s="87">
        <v>22983</v>
      </c>
      <c r="F16">
        <f>VLOOKUP(D16,C16:C$72,1,0)</f>
        <v>22983</v>
      </c>
    </row>
    <row r="17" spans="1:6" x14ac:dyDescent="0.25">
      <c r="A17" s="87">
        <v>13439.2</v>
      </c>
      <c r="B17" s="88">
        <v>1</v>
      </c>
      <c r="C17" s="89">
        <f t="shared" si="0"/>
        <v>13439.2</v>
      </c>
      <c r="D17" s="87">
        <v>13439.2</v>
      </c>
      <c r="F17">
        <f>VLOOKUP(D17,C17:C$72,1,0)</f>
        <v>13439.2</v>
      </c>
    </row>
    <row r="18" spans="1:6" x14ac:dyDescent="0.25">
      <c r="A18" s="87">
        <v>11078.4</v>
      </c>
      <c r="B18" s="88">
        <v>2</v>
      </c>
      <c r="C18" s="89">
        <f t="shared" si="0"/>
        <v>5539.2</v>
      </c>
      <c r="D18" s="87">
        <v>5539.2</v>
      </c>
      <c r="F18">
        <f>VLOOKUP(D18,C18:C$72,1,0)</f>
        <v>5539.2</v>
      </c>
    </row>
    <row r="19" spans="1:6" x14ac:dyDescent="0.25">
      <c r="A19" s="87">
        <v>4028</v>
      </c>
      <c r="B19" s="88">
        <v>1</v>
      </c>
      <c r="C19" s="89">
        <f t="shared" si="0"/>
        <v>4028</v>
      </c>
      <c r="D19" s="87">
        <v>4028</v>
      </c>
      <c r="F19">
        <f>VLOOKUP(D19,C19:C$72,1,0)</f>
        <v>4028</v>
      </c>
    </row>
    <row r="20" spans="1:6" x14ac:dyDescent="0.25">
      <c r="A20" s="87">
        <v>16536</v>
      </c>
      <c r="B20" s="88">
        <v>4</v>
      </c>
      <c r="C20" s="89">
        <f t="shared" si="0"/>
        <v>4134</v>
      </c>
      <c r="D20" s="87">
        <v>4134</v>
      </c>
      <c r="F20">
        <f>VLOOKUP(D20,C20:C$72,1,0)</f>
        <v>4134</v>
      </c>
    </row>
    <row r="21" spans="1:6" x14ac:dyDescent="0.25">
      <c r="A21" s="87">
        <v>16544.25</v>
      </c>
      <c r="B21" s="88">
        <v>3</v>
      </c>
      <c r="C21" s="89">
        <f t="shared" si="0"/>
        <v>5514.75</v>
      </c>
      <c r="D21" s="87">
        <v>5514.75</v>
      </c>
      <c r="F21">
        <f>VLOOKUP(D21,C21:C$72,1,0)</f>
        <v>5514.75</v>
      </c>
    </row>
    <row r="22" spans="1:6" x14ac:dyDescent="0.25">
      <c r="A22" s="87">
        <v>3393.6</v>
      </c>
      <c r="B22" s="88">
        <v>3</v>
      </c>
      <c r="C22" s="89">
        <f t="shared" si="0"/>
        <v>1131.2</v>
      </c>
      <c r="D22" s="87">
        <v>1131.2</v>
      </c>
      <c r="F22">
        <f>VLOOKUP(D22,C22:C$72,1,0)</f>
        <v>1131.2</v>
      </c>
    </row>
    <row r="23" spans="1:6" x14ac:dyDescent="0.25">
      <c r="A23" s="87">
        <v>6787.2</v>
      </c>
      <c r="B23" s="88">
        <v>6</v>
      </c>
      <c r="C23" s="89">
        <f t="shared" si="0"/>
        <v>1131.2</v>
      </c>
      <c r="D23" s="87">
        <v>1131.2</v>
      </c>
      <c r="F23">
        <f>VLOOKUP(D23,C23:C$72,1,0)</f>
        <v>1131.2</v>
      </c>
    </row>
    <row r="24" spans="1:6" x14ac:dyDescent="0.25">
      <c r="A24" s="87">
        <v>4524.8</v>
      </c>
      <c r="B24" s="88">
        <v>4</v>
      </c>
      <c r="C24" s="89">
        <f t="shared" si="0"/>
        <v>1131.2</v>
      </c>
      <c r="D24" s="87">
        <v>1131.2</v>
      </c>
      <c r="F24">
        <f>VLOOKUP(D24,C24:C$72,1,0)</f>
        <v>1131.2</v>
      </c>
    </row>
    <row r="25" spans="1:6" x14ac:dyDescent="0.25">
      <c r="A25" s="87">
        <v>2716.8</v>
      </c>
      <c r="B25" s="88">
        <v>3</v>
      </c>
      <c r="C25" s="89">
        <f t="shared" si="0"/>
        <v>905.6</v>
      </c>
      <c r="D25" s="87">
        <v>905.6</v>
      </c>
      <c r="F25">
        <f>VLOOKUP(D25,C25:C$72,1,0)</f>
        <v>905.6</v>
      </c>
    </row>
    <row r="26" spans="1:6" x14ac:dyDescent="0.25">
      <c r="A26" s="87">
        <v>1425.6</v>
      </c>
      <c r="B26" s="88">
        <v>3</v>
      </c>
      <c r="C26" s="89">
        <f t="shared" si="0"/>
        <v>475.2</v>
      </c>
      <c r="D26" s="87">
        <v>475.2</v>
      </c>
      <c r="F26">
        <f>VLOOKUP(D26,C26:C$72,1,0)</f>
        <v>475.2</v>
      </c>
    </row>
    <row r="27" spans="1:6" x14ac:dyDescent="0.25">
      <c r="A27" s="87">
        <v>597.6</v>
      </c>
      <c r="B27" s="88">
        <v>3</v>
      </c>
      <c r="C27" s="89">
        <f t="shared" si="0"/>
        <v>199.20000000000002</v>
      </c>
      <c r="D27" s="87">
        <v>199.20000000000002</v>
      </c>
      <c r="F27">
        <f>VLOOKUP(D27,C27:C$72,1,0)</f>
        <v>199.20000000000002</v>
      </c>
    </row>
    <row r="28" spans="1:6" x14ac:dyDescent="0.25">
      <c r="A28" s="87">
        <v>501.6</v>
      </c>
      <c r="B28" s="88">
        <v>3</v>
      </c>
      <c r="C28" s="89">
        <f t="shared" si="0"/>
        <v>167.20000000000002</v>
      </c>
      <c r="D28" s="87">
        <v>167.20000000000002</v>
      </c>
      <c r="F28">
        <f>VLOOKUP(D28,C28:C$72,1,0)</f>
        <v>167.20000000000002</v>
      </c>
    </row>
    <row r="29" spans="1:6" x14ac:dyDescent="0.25">
      <c r="A29" s="87">
        <v>2874</v>
      </c>
      <c r="B29" s="88">
        <v>1</v>
      </c>
      <c r="C29" s="89">
        <f t="shared" si="0"/>
        <v>2874</v>
      </c>
      <c r="D29" s="87">
        <v>2874</v>
      </c>
      <c r="F29">
        <f>VLOOKUP(D29,C29:C$72,1,0)</f>
        <v>2874</v>
      </c>
    </row>
    <row r="30" spans="1:6" x14ac:dyDescent="0.25">
      <c r="A30" s="87">
        <v>3664.8</v>
      </c>
      <c r="B30" s="88">
        <v>1</v>
      </c>
      <c r="C30" s="89">
        <f t="shared" si="0"/>
        <v>3664.8</v>
      </c>
      <c r="D30" s="87">
        <v>3664.8</v>
      </c>
      <c r="F30">
        <f>VLOOKUP(D30,C30:C$72,1,0)</f>
        <v>3664.8</v>
      </c>
    </row>
    <row r="31" spans="1:6" x14ac:dyDescent="0.25">
      <c r="A31" s="87">
        <v>13029.6</v>
      </c>
      <c r="B31" s="88">
        <v>3</v>
      </c>
      <c r="C31" s="89">
        <f t="shared" si="0"/>
        <v>4343.2</v>
      </c>
      <c r="D31" s="87">
        <v>4343.2</v>
      </c>
      <c r="F31">
        <f>VLOOKUP(D31,C31:C$72,1,0)</f>
        <v>4343.2</v>
      </c>
    </row>
    <row r="32" spans="1:6" x14ac:dyDescent="0.25">
      <c r="A32" s="87">
        <v>3664.8</v>
      </c>
      <c r="B32" s="88">
        <v>1</v>
      </c>
      <c r="C32" s="89">
        <f t="shared" si="0"/>
        <v>3664.8</v>
      </c>
      <c r="D32" s="87">
        <v>3664.8</v>
      </c>
      <c r="F32">
        <f>VLOOKUP(D32,C32:C$72,1,0)</f>
        <v>3664.8</v>
      </c>
    </row>
    <row r="33" spans="1:6" x14ac:dyDescent="0.25">
      <c r="A33" s="87">
        <v>4820.8</v>
      </c>
      <c r="B33" s="88">
        <v>0</v>
      </c>
      <c r="C33" s="89">
        <v>4820</v>
      </c>
      <c r="D33" s="87">
        <v>4820.8</v>
      </c>
      <c r="F33" t="e">
        <f>VLOOKUP(D33,C33:C$72,1,0)</f>
        <v>#N/A</v>
      </c>
    </row>
    <row r="34" spans="1:6" x14ac:dyDescent="0.25">
      <c r="A34" s="87">
        <v>9641.6</v>
      </c>
      <c r="B34" s="88">
        <v>1</v>
      </c>
      <c r="C34" s="89">
        <f t="shared" si="0"/>
        <v>9641.6</v>
      </c>
      <c r="D34" s="87">
        <v>9641.6</v>
      </c>
      <c r="F34">
        <f>VLOOKUP(D34,C34:C$72,1,0)</f>
        <v>9641.6</v>
      </c>
    </row>
    <row r="35" spans="1:6" x14ac:dyDescent="0.25">
      <c r="A35" s="87">
        <v>5241.6000000000004</v>
      </c>
      <c r="B35" s="88">
        <v>12</v>
      </c>
      <c r="C35" s="89">
        <f t="shared" si="0"/>
        <v>436.8</v>
      </c>
      <c r="D35" s="87">
        <v>436.8</v>
      </c>
      <c r="F35">
        <f>VLOOKUP(D35,C35:C$72,1,0)</f>
        <v>436.8</v>
      </c>
    </row>
    <row r="36" spans="1:6" x14ac:dyDescent="0.25">
      <c r="A36" s="87">
        <v>9003.2000000000007</v>
      </c>
      <c r="B36" s="88">
        <v>17</v>
      </c>
      <c r="C36" s="89">
        <f t="shared" si="0"/>
        <v>529.6</v>
      </c>
      <c r="D36" s="87">
        <v>529.6</v>
      </c>
      <c r="F36">
        <f>VLOOKUP(D36,C36:C$72,1,0)</f>
        <v>529.6</v>
      </c>
    </row>
    <row r="37" spans="1:6" x14ac:dyDescent="0.25">
      <c r="A37" s="87">
        <v>1868</v>
      </c>
      <c r="B37" s="88">
        <v>5</v>
      </c>
      <c r="C37" s="89">
        <f t="shared" si="0"/>
        <v>373.6</v>
      </c>
      <c r="D37" s="87">
        <v>373.6</v>
      </c>
      <c r="F37">
        <f>VLOOKUP(D37,C37:C$72,1,0)</f>
        <v>373.6</v>
      </c>
    </row>
    <row r="38" spans="1:6" x14ac:dyDescent="0.25">
      <c r="A38" s="87">
        <v>15687</v>
      </c>
      <c r="B38" s="88">
        <v>14</v>
      </c>
      <c r="C38" s="89">
        <f t="shared" si="0"/>
        <v>1120.5</v>
      </c>
      <c r="D38" s="87">
        <v>1120.5</v>
      </c>
      <c r="F38">
        <f>VLOOKUP(D38,C38:C$72,1,0)</f>
        <v>1120.5</v>
      </c>
    </row>
    <row r="39" spans="1:6" x14ac:dyDescent="0.25">
      <c r="A39" s="87">
        <v>5816</v>
      </c>
      <c r="B39" s="88">
        <v>5</v>
      </c>
      <c r="C39" s="89">
        <f t="shared" si="0"/>
        <v>1163.2</v>
      </c>
      <c r="D39" s="87">
        <v>1163.2</v>
      </c>
      <c r="F39">
        <f>VLOOKUP(D39,C39:C$72,1,0)</f>
        <v>1163.2</v>
      </c>
    </row>
    <row r="40" spans="1:6" x14ac:dyDescent="0.25">
      <c r="A40" s="87">
        <v>5976</v>
      </c>
      <c r="B40" s="88">
        <v>5</v>
      </c>
      <c r="C40" s="89">
        <f t="shared" si="0"/>
        <v>1195.2</v>
      </c>
      <c r="D40" s="87">
        <v>1195.2</v>
      </c>
      <c r="F40">
        <f>VLOOKUP(D40,C40:C$72,1,0)</f>
        <v>1195.2</v>
      </c>
    </row>
    <row r="41" spans="1:6" x14ac:dyDescent="0.25">
      <c r="A41" s="87">
        <v>37065</v>
      </c>
      <c r="B41" s="88">
        <v>28</v>
      </c>
      <c r="C41" s="89">
        <f t="shared" si="0"/>
        <v>1323.75</v>
      </c>
      <c r="D41" s="87">
        <v>1323.75</v>
      </c>
      <c r="F41">
        <f>VLOOKUP(D41,C41:C$72,1,0)</f>
        <v>1323.75</v>
      </c>
    </row>
    <row r="42" spans="1:6" x14ac:dyDescent="0.25">
      <c r="A42" s="87">
        <v>16776</v>
      </c>
      <c r="B42" s="88">
        <v>8</v>
      </c>
      <c r="C42" s="89">
        <f t="shared" si="0"/>
        <v>2097</v>
      </c>
      <c r="D42" s="87">
        <v>2097</v>
      </c>
      <c r="F42">
        <f>VLOOKUP(D42,C42:C$72,1,0)</f>
        <v>2097</v>
      </c>
    </row>
    <row r="43" spans="1:6" x14ac:dyDescent="0.25">
      <c r="A43" s="87">
        <v>55593.75</v>
      </c>
      <c r="B43" s="88">
        <v>25</v>
      </c>
      <c r="C43" s="89">
        <f t="shared" si="0"/>
        <v>2223.75</v>
      </c>
      <c r="D43" s="87">
        <v>2223.75</v>
      </c>
      <c r="F43">
        <f>VLOOKUP(D43,C43:C$72,1,0)</f>
        <v>2223.75</v>
      </c>
    </row>
    <row r="44" spans="1:6" x14ac:dyDescent="0.25">
      <c r="A44" s="87">
        <v>16926</v>
      </c>
      <c r="B44" s="88">
        <v>8</v>
      </c>
      <c r="C44" s="89">
        <f t="shared" si="0"/>
        <v>2115.75</v>
      </c>
      <c r="D44" s="87">
        <v>2115.75</v>
      </c>
      <c r="F44">
        <f>VLOOKUP(D44,C44:C$72,1,0)</f>
        <v>2115.75</v>
      </c>
    </row>
    <row r="45" spans="1:6" x14ac:dyDescent="0.25">
      <c r="A45" s="87">
        <v>15797.6</v>
      </c>
      <c r="B45" s="88">
        <v>7</v>
      </c>
      <c r="C45" s="89">
        <f t="shared" si="0"/>
        <v>2256.8000000000002</v>
      </c>
      <c r="D45" s="87">
        <v>2256.8000000000002</v>
      </c>
      <c r="F45">
        <f>VLOOKUP(D45,C45:C$72,1,0)</f>
        <v>2256.8000000000002</v>
      </c>
    </row>
    <row r="46" spans="1:6" x14ac:dyDescent="0.25">
      <c r="A46" s="87">
        <v>5635.2</v>
      </c>
      <c r="B46" s="88">
        <v>6</v>
      </c>
      <c r="C46" s="89">
        <f t="shared" si="0"/>
        <v>939.19999999999993</v>
      </c>
      <c r="D46" s="87">
        <v>5798.25</v>
      </c>
      <c r="F46">
        <f>VLOOKUP(D46,C46:C$72,1,0)</f>
        <v>5798.25</v>
      </c>
    </row>
    <row r="47" spans="1:6" x14ac:dyDescent="0.25">
      <c r="A47" s="87">
        <v>637807.5</v>
      </c>
      <c r="B47" s="88">
        <v>110</v>
      </c>
      <c r="C47" s="89">
        <f t="shared" si="0"/>
        <v>5798.25</v>
      </c>
      <c r="D47" s="87">
        <v>3982.5</v>
      </c>
      <c r="F47">
        <f>VLOOKUP(D47,C47:C$72,1,0)</f>
        <v>3982.5</v>
      </c>
    </row>
    <row r="48" spans="1:6" x14ac:dyDescent="0.25">
      <c r="A48" s="87">
        <v>657805.5</v>
      </c>
      <c r="B48" s="88">
        <v>97</v>
      </c>
      <c r="C48" s="89">
        <f t="shared" si="0"/>
        <v>6781.5</v>
      </c>
      <c r="D48" s="87">
        <v>6781.5</v>
      </c>
      <c r="F48">
        <f>VLOOKUP(D48,C48:C$72,1,0)</f>
        <v>6781.5</v>
      </c>
    </row>
    <row r="49" spans="1:6" x14ac:dyDescent="0.25">
      <c r="A49" s="87">
        <v>418162.5</v>
      </c>
      <c r="B49" s="88">
        <v>105</v>
      </c>
      <c r="C49" s="89">
        <f t="shared" si="0"/>
        <v>3982.5</v>
      </c>
      <c r="D49" s="87">
        <v>3982.5</v>
      </c>
      <c r="F49">
        <f>VLOOKUP(D49,C49:C$72,1,0)</f>
        <v>3982.5</v>
      </c>
    </row>
    <row r="50" spans="1:6" x14ac:dyDescent="0.25">
      <c r="A50" s="87">
        <v>14024</v>
      </c>
      <c r="B50" s="88">
        <v>10</v>
      </c>
      <c r="C50" s="89">
        <f t="shared" si="0"/>
        <v>1402.4</v>
      </c>
      <c r="D50" s="87">
        <v>1402.4</v>
      </c>
      <c r="F50">
        <f>VLOOKUP(D50,C50:C$72,1,0)</f>
        <v>1402.4</v>
      </c>
    </row>
    <row r="51" spans="1:6" x14ac:dyDescent="0.25">
      <c r="A51" s="87">
        <v>109980</v>
      </c>
      <c r="B51" s="88">
        <v>30</v>
      </c>
      <c r="C51" s="89">
        <f t="shared" si="0"/>
        <v>3666</v>
      </c>
      <c r="D51" s="87">
        <v>3666</v>
      </c>
      <c r="F51">
        <f>VLOOKUP(D51,C51:C$72,1,0)</f>
        <v>3666</v>
      </c>
    </row>
    <row r="52" spans="1:6" x14ac:dyDescent="0.25">
      <c r="A52" s="87">
        <v>328005</v>
      </c>
      <c r="B52" s="88">
        <v>60</v>
      </c>
      <c r="C52" s="89">
        <f t="shared" si="0"/>
        <v>5466.75</v>
      </c>
      <c r="D52" s="87">
        <v>5466.75</v>
      </c>
      <c r="F52">
        <f>VLOOKUP(D52,C52:C$72,1,0)</f>
        <v>5466.75</v>
      </c>
    </row>
    <row r="53" spans="1:6" x14ac:dyDescent="0.25">
      <c r="A53" s="87">
        <v>16860</v>
      </c>
      <c r="B53" s="88">
        <v>10</v>
      </c>
      <c r="C53" s="89">
        <f t="shared" si="0"/>
        <v>1686</v>
      </c>
      <c r="D53" s="87">
        <v>1686</v>
      </c>
      <c r="F53">
        <f>VLOOKUP(D53,C53:C$72,1,0)</f>
        <v>1686</v>
      </c>
    </row>
    <row r="54" spans="1:6" x14ac:dyDescent="0.25">
      <c r="A54" s="87">
        <v>75420</v>
      </c>
      <c r="B54" s="88">
        <v>60</v>
      </c>
      <c r="C54" s="89">
        <f t="shared" si="0"/>
        <v>1257</v>
      </c>
      <c r="D54" s="87">
        <v>1257</v>
      </c>
      <c r="F54">
        <f>VLOOKUP(D54,C54:C$72,1,0)</f>
        <v>1257</v>
      </c>
    </row>
    <row r="55" spans="1:6" x14ac:dyDescent="0.25">
      <c r="A55" s="87">
        <v>9048</v>
      </c>
      <c r="B55" s="88">
        <v>5</v>
      </c>
      <c r="C55" s="89">
        <f t="shared" si="0"/>
        <v>1809.6</v>
      </c>
      <c r="D55" s="87">
        <v>1809.6</v>
      </c>
      <c r="F55">
        <f>VLOOKUP(D55,C55:C$72,1,0)</f>
        <v>1809.6</v>
      </c>
    </row>
    <row r="56" spans="1:6" x14ac:dyDescent="0.25">
      <c r="A56" s="87">
        <v>29196</v>
      </c>
      <c r="B56" s="88">
        <v>1</v>
      </c>
      <c r="C56" s="89">
        <f t="shared" si="0"/>
        <v>29196</v>
      </c>
      <c r="D56" s="87">
        <v>29196</v>
      </c>
      <c r="F56">
        <f>VLOOKUP(D56,C56:C$72,1,0)</f>
        <v>29196</v>
      </c>
    </row>
    <row r="57" spans="1:6" x14ac:dyDescent="0.25">
      <c r="A57" s="87">
        <v>1286381.25</v>
      </c>
      <c r="B57" s="88">
        <v>135</v>
      </c>
      <c r="C57" s="89">
        <f t="shared" si="0"/>
        <v>9528.75</v>
      </c>
      <c r="D57" s="87">
        <v>9528.75</v>
      </c>
      <c r="F57">
        <f>VLOOKUP(D57,C57:C$72,1,0)</f>
        <v>9528.75</v>
      </c>
    </row>
    <row r="58" spans="1:6" x14ac:dyDescent="0.25">
      <c r="A58" s="87">
        <v>143535</v>
      </c>
      <c r="B58" s="88">
        <v>70</v>
      </c>
      <c r="C58" s="89">
        <f t="shared" si="0"/>
        <v>2050.5</v>
      </c>
      <c r="D58" s="87">
        <v>2050.5</v>
      </c>
      <c r="F58">
        <f>VLOOKUP(D58,C58:C$72,1,0)</f>
        <v>2050.5</v>
      </c>
    </row>
    <row r="59" spans="1:6" x14ac:dyDescent="0.25">
      <c r="A59" s="87">
        <v>63375</v>
      </c>
      <c r="B59" s="88">
        <v>65</v>
      </c>
      <c r="C59" s="89">
        <f t="shared" si="0"/>
        <v>975</v>
      </c>
      <c r="D59" s="87">
        <v>975</v>
      </c>
      <c r="F59">
        <f>VLOOKUP(D59,C59:C$72,1,0)</f>
        <v>975</v>
      </c>
    </row>
    <row r="60" spans="1:6" x14ac:dyDescent="0.25">
      <c r="A60" s="87">
        <v>157218.75</v>
      </c>
      <c r="B60" s="88">
        <v>65</v>
      </c>
      <c r="C60" s="89">
        <f t="shared" si="0"/>
        <v>2418.75</v>
      </c>
      <c r="D60" s="87">
        <v>2418.75</v>
      </c>
      <c r="F60">
        <f>VLOOKUP(D60,C60:C$72,1,0)</f>
        <v>2418.75</v>
      </c>
    </row>
    <row r="61" spans="1:6" x14ac:dyDescent="0.25">
      <c r="A61" s="87">
        <v>1318402.5</v>
      </c>
      <c r="B61" s="88">
        <v>185</v>
      </c>
      <c r="C61" s="89">
        <f t="shared" si="0"/>
        <v>7126.5</v>
      </c>
      <c r="D61" s="87">
        <v>7126.5</v>
      </c>
      <c r="F61">
        <f>VLOOKUP(D61,C61:C$72,1,0)</f>
        <v>7126.5</v>
      </c>
    </row>
    <row r="62" spans="1:6" x14ac:dyDescent="0.25">
      <c r="A62" s="87">
        <v>2462.4</v>
      </c>
      <c r="B62" s="88">
        <v>1</v>
      </c>
      <c r="C62" s="89">
        <f t="shared" si="0"/>
        <v>2462.4</v>
      </c>
      <c r="D62" s="87">
        <v>2462.4</v>
      </c>
      <c r="F62">
        <f>VLOOKUP(D62,C62:C$72,1,0)</f>
        <v>2462.4</v>
      </c>
    </row>
    <row r="63" spans="1:6" x14ac:dyDescent="0.25">
      <c r="A63" s="87">
        <v>4368</v>
      </c>
      <c r="B63" s="88">
        <v>4</v>
      </c>
      <c r="C63" s="89">
        <f t="shared" si="0"/>
        <v>1092</v>
      </c>
      <c r="D63" s="87">
        <v>1092</v>
      </c>
      <c r="F63">
        <f>VLOOKUP(D63,C63:C$72,1,0)</f>
        <v>1092</v>
      </c>
    </row>
    <row r="64" spans="1:6" x14ac:dyDescent="0.25">
      <c r="A64" s="87">
        <v>5084.3999999999996</v>
      </c>
      <c r="B64" s="88">
        <v>1</v>
      </c>
      <c r="C64" s="89">
        <f t="shared" si="0"/>
        <v>5084.3999999999996</v>
      </c>
      <c r="D64" s="87">
        <v>5084.3999999999996</v>
      </c>
      <c r="F64">
        <f>VLOOKUP(D64,C64:C$72,1,0)</f>
        <v>5084.3999999999996</v>
      </c>
    </row>
    <row r="65" spans="1:6" x14ac:dyDescent="0.25">
      <c r="A65" s="87">
        <v>109188</v>
      </c>
      <c r="B65" s="88">
        <v>12</v>
      </c>
      <c r="C65" s="89">
        <f t="shared" si="0"/>
        <v>9099</v>
      </c>
      <c r="D65" s="87">
        <v>9099</v>
      </c>
      <c r="F65">
        <f>VLOOKUP(D65,C65:C$72,1,0)</f>
        <v>9099</v>
      </c>
    </row>
    <row r="66" spans="1:6" x14ac:dyDescent="0.25">
      <c r="A66" s="87">
        <v>124304.25</v>
      </c>
      <c r="B66" s="88">
        <v>7</v>
      </c>
      <c r="C66" s="89">
        <f t="shared" si="0"/>
        <v>17757.75</v>
      </c>
      <c r="D66" s="87">
        <v>17757.75</v>
      </c>
      <c r="F66">
        <f>VLOOKUP(D66,C66:C$72,1,0)</f>
        <v>17757.75</v>
      </c>
    </row>
    <row r="67" spans="1:6" x14ac:dyDescent="0.25">
      <c r="A67" s="87">
        <v>1568</v>
      </c>
      <c r="B67" s="88">
        <v>2</v>
      </c>
      <c r="C67" s="89">
        <f t="shared" ref="C67:C72" si="1">A67/B67</f>
        <v>784</v>
      </c>
      <c r="D67" s="87">
        <v>784</v>
      </c>
      <c r="F67">
        <f>VLOOKUP(D67,C67:C$72,1,0)</f>
        <v>784</v>
      </c>
    </row>
    <row r="68" spans="1:6" x14ac:dyDescent="0.25">
      <c r="A68" s="87">
        <v>29863.5</v>
      </c>
      <c r="B68" s="88">
        <v>2</v>
      </c>
      <c r="C68" s="89">
        <f t="shared" si="1"/>
        <v>14931.75</v>
      </c>
      <c r="D68" s="87">
        <v>14931.75</v>
      </c>
      <c r="F68">
        <f>VLOOKUP(D68,C68:C$72,1,0)</f>
        <v>14931.75</v>
      </c>
    </row>
    <row r="69" spans="1:6" x14ac:dyDescent="0.25">
      <c r="A69" s="87">
        <v>89081.25</v>
      </c>
      <c r="B69" s="88">
        <v>5</v>
      </c>
      <c r="C69" s="89">
        <f t="shared" si="1"/>
        <v>17816.25</v>
      </c>
      <c r="D69" s="87">
        <v>17816.25</v>
      </c>
      <c r="F69">
        <f>VLOOKUP(D69,C69:C$72,1,0)</f>
        <v>17816.25</v>
      </c>
    </row>
    <row r="70" spans="1:6" x14ac:dyDescent="0.25">
      <c r="A70" s="87">
        <v>110844</v>
      </c>
      <c r="B70" s="88">
        <v>6</v>
      </c>
      <c r="C70" s="89">
        <f t="shared" si="1"/>
        <v>18474</v>
      </c>
      <c r="D70" s="87">
        <v>18474</v>
      </c>
      <c r="F70">
        <f>VLOOKUP(D70,C70:C$72,1,0)</f>
        <v>18474</v>
      </c>
    </row>
    <row r="71" spans="1:6" x14ac:dyDescent="0.25">
      <c r="A71" s="87">
        <v>472332</v>
      </c>
      <c r="B71" s="88">
        <v>7</v>
      </c>
      <c r="C71" s="89">
        <f t="shared" si="1"/>
        <v>67476</v>
      </c>
      <c r="D71" s="87">
        <v>67476</v>
      </c>
      <c r="F71">
        <f>VLOOKUP(D71,C71:C$72,1,0)</f>
        <v>67476</v>
      </c>
    </row>
    <row r="72" spans="1:6" x14ac:dyDescent="0.25">
      <c r="A72" s="87">
        <v>100837.5</v>
      </c>
      <c r="B72" s="88">
        <v>2</v>
      </c>
      <c r="C72" s="89">
        <f t="shared" si="1"/>
        <v>50418.75</v>
      </c>
      <c r="D72" s="87">
        <v>50418.75</v>
      </c>
      <c r="F72">
        <f>VLOOKUP(D72,C72:C$72,1,0)</f>
        <v>50418.75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Sedes</vt:lpstr>
      <vt:lpstr>Personal </vt:lpstr>
      <vt:lpstr>Factura  </vt:lpstr>
      <vt:lpstr>Control de Presupuesto</vt:lpstr>
      <vt:lpstr>Hoja6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PageTitle</dc:title>
  <dc:creator>Usuario de Microsoft Office</dc:creator>
  <cp:keywords>Keywords</cp:keywords>
  <cp:lastModifiedBy>Yenni Marcela Barajas</cp:lastModifiedBy>
  <cp:lastPrinted>2023-04-12T15:46:11Z</cp:lastPrinted>
  <dcterms:created xsi:type="dcterms:W3CDTF">2016-12-26T18:02:20Z</dcterms:created>
  <dcterms:modified xsi:type="dcterms:W3CDTF">2023-11-29T14:11:13Z</dcterms:modified>
</cp:coreProperties>
</file>