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ian.jaramillo\Desktop\CCECorporativa\VIVIAN JARAMILLO\AGENCIA\CONTABILIDAD\Estados Financieros\Marzo 2016\"/>
    </mc:Choice>
  </mc:AlternateContent>
  <bookViews>
    <workbookView xWindow="240" yWindow="975" windowWidth="20730" windowHeight="9585"/>
  </bookViews>
  <sheets>
    <sheet name="Balance " sheetId="5" r:id="rId1"/>
    <sheet name="Est. Act. FESA" sheetId="2" r:id="rId2"/>
    <sheet name="Est. Cambio Pat. " sheetId="11" r:id="rId3"/>
    <sheet name="Flujo de efectivo " sheetId="14" r:id="rId4"/>
    <sheet name="Hoja1 " sheetId="9" r:id="rId5"/>
  </sheets>
  <externalReferences>
    <externalReference r:id="rId6"/>
    <externalReference r:id="rId7"/>
    <externalReference r:id="rId8"/>
  </externalReferences>
  <definedNames>
    <definedName name="_xlnm.Print_Area" localSheetId="0">'Balance '!$A$1:$M$73</definedName>
    <definedName name="_xlnm.Print_Area" localSheetId="1">'Est. Act. FESA'!$A$1:$J$78</definedName>
  </definedNames>
  <calcPr calcId="152511"/>
</workbook>
</file>

<file path=xl/calcChain.xml><?xml version="1.0" encoding="utf-8"?>
<calcChain xmlns="http://schemas.openxmlformats.org/spreadsheetml/2006/main">
  <c r="J41" i="5" l="1"/>
  <c r="G48" i="2"/>
  <c r="J15" i="5"/>
  <c r="J12" i="5"/>
  <c r="J27" i="5"/>
  <c r="J23" i="5"/>
  <c r="J25" i="5"/>
  <c r="L23" i="5"/>
  <c r="G42" i="2" l="1"/>
  <c r="G38" i="2"/>
  <c r="G33" i="2"/>
  <c r="G32" i="2"/>
  <c r="G31" i="2"/>
  <c r="G29" i="2"/>
  <c r="G23" i="2"/>
  <c r="G19" i="2"/>
  <c r="G18" i="2" l="1"/>
  <c r="J43" i="5"/>
  <c r="J40" i="5"/>
  <c r="J39" i="5"/>
  <c r="J28" i="5"/>
  <c r="J19" i="5"/>
  <c r="J18" i="5"/>
  <c r="J17" i="5"/>
  <c r="D45" i="5"/>
  <c r="D44" i="5"/>
  <c r="D43" i="5"/>
  <c r="D40" i="5"/>
  <c r="D39" i="5"/>
  <c r="D38" i="5"/>
  <c r="D37" i="5"/>
  <c r="D36" i="5"/>
  <c r="D35" i="5"/>
  <c r="D34" i="5"/>
  <c r="D28" i="5"/>
  <c r="D27" i="5"/>
  <c r="D24" i="5"/>
  <c r="D16" i="5"/>
  <c r="D15" i="5"/>
  <c r="F33" i="5" l="1"/>
  <c r="F42" i="5"/>
  <c r="D33" i="5" l="1"/>
  <c r="G28" i="2"/>
  <c r="G17" i="2" l="1"/>
  <c r="L63" i="14" l="1"/>
  <c r="K63" i="14"/>
  <c r="L58" i="14"/>
  <c r="K58" i="14"/>
  <c r="L48" i="14"/>
  <c r="K48" i="14"/>
  <c r="K49" i="14" s="1"/>
  <c r="L47" i="14"/>
  <c r="K47" i="14"/>
  <c r="K43" i="14"/>
  <c r="L42" i="14"/>
  <c r="K42" i="14"/>
  <c r="L41" i="14"/>
  <c r="K41" i="14"/>
  <c r="L40" i="14"/>
  <c r="K40" i="14"/>
  <c r="L39" i="14"/>
  <c r="K39" i="14"/>
  <c r="K44" i="14" s="1"/>
  <c r="L35" i="14"/>
  <c r="K35" i="14"/>
  <c r="L32" i="14"/>
  <c r="L36" i="14" s="1"/>
  <c r="K32" i="14"/>
  <c r="K23" i="14"/>
  <c r="L22" i="14"/>
  <c r="K22" i="14"/>
  <c r="L21" i="14"/>
  <c r="K21" i="14"/>
  <c r="L20" i="14"/>
  <c r="K15" i="14"/>
  <c r="L14" i="14"/>
  <c r="L17" i="14" s="1"/>
  <c r="K14" i="14"/>
  <c r="L9" i="14"/>
  <c r="L49" i="14" l="1"/>
  <c r="K17" i="14"/>
  <c r="K46" i="14" s="1"/>
  <c r="K50" i="14" s="1"/>
  <c r="L24" i="14"/>
  <c r="L46" i="14" s="1"/>
  <c r="L50" i="14" s="1"/>
  <c r="L44" i="14"/>
  <c r="K36" i="14"/>
  <c r="K24" i="14"/>
  <c r="B22" i="9"/>
  <c r="D94" i="9" l="1"/>
  <c r="B94" i="9"/>
  <c r="D88" i="9"/>
  <c r="B88" i="9"/>
  <c r="B81" i="9"/>
  <c r="B82" i="9" s="1"/>
  <c r="D82" i="9"/>
  <c r="D41" i="9"/>
  <c r="B41" i="9"/>
  <c r="D42" i="5"/>
  <c r="K17" i="11" l="1"/>
  <c r="K27" i="11" s="1"/>
  <c r="K7" i="11" s="1"/>
  <c r="K13" i="11"/>
  <c r="D33" i="9" l="1"/>
  <c r="B33" i="9"/>
  <c r="F23" i="5"/>
  <c r="K19" i="11" l="1"/>
  <c r="K18" i="11"/>
  <c r="K20" i="11"/>
  <c r="K14" i="11"/>
  <c r="K6" i="11" l="1"/>
  <c r="I46" i="2" l="1"/>
  <c r="I41" i="2" l="1"/>
  <c r="G14" i="2"/>
  <c r="I14" i="2"/>
  <c r="L27" i="5"/>
  <c r="D26" i="5"/>
  <c r="G41" i="2" l="1"/>
  <c r="D20" i="5" l="1"/>
  <c r="J54" i="5" l="1"/>
  <c r="G36" i="2" l="1"/>
  <c r="G46" i="2"/>
  <c r="G26" i="2" s="1"/>
  <c r="G59" i="2"/>
  <c r="G57" i="2" s="1"/>
  <c r="D14" i="5"/>
  <c r="D18" i="5"/>
  <c r="D23" i="5"/>
  <c r="J30" i="5"/>
  <c r="G65" i="2"/>
  <c r="I65" i="2"/>
  <c r="D51" i="5"/>
  <c r="D54" i="5"/>
  <c r="G21" i="2"/>
  <c r="I36" i="2"/>
  <c r="I28" i="2"/>
  <c r="L15" i="5"/>
  <c r="L30" i="5"/>
  <c r="F14" i="5"/>
  <c r="F18" i="5"/>
  <c r="I17" i="2"/>
  <c r="I21" i="2"/>
  <c r="I59" i="2"/>
  <c r="I57" i="2" s="1"/>
  <c r="J51" i="5"/>
  <c r="J50" i="5" s="1"/>
  <c r="F26" i="5"/>
  <c r="G62" i="2"/>
  <c r="B69" i="9"/>
  <c r="D69" i="9"/>
  <c r="K23" i="11"/>
  <c r="D116" i="9"/>
  <c r="B116" i="9"/>
  <c r="D110" i="9"/>
  <c r="B110" i="9"/>
  <c r="D63" i="9"/>
  <c r="D55" i="9"/>
  <c r="B55" i="9"/>
  <c r="D21" i="9"/>
  <c r="D22" i="9" s="1"/>
  <c r="D11" i="9"/>
  <c r="B11" i="9"/>
  <c r="D16" i="9"/>
  <c r="B16" i="9"/>
  <c r="J6" i="9"/>
  <c r="B3" i="9"/>
  <c r="I6" i="9"/>
  <c r="B63" i="9"/>
  <c r="D104" i="9"/>
  <c r="B104" i="9"/>
  <c r="A75" i="9"/>
  <c r="B151" i="9"/>
  <c r="D148" i="9"/>
  <c r="A159" i="9"/>
  <c r="A10" i="9"/>
  <c r="A9" i="9"/>
  <c r="I62" i="2"/>
  <c r="D12" i="5" l="1"/>
  <c r="K8" i="11"/>
  <c r="G12" i="2"/>
  <c r="B5" i="9"/>
  <c r="B50" i="9"/>
  <c r="D31" i="5"/>
  <c r="D50" i="9"/>
  <c r="F31" i="5"/>
  <c r="I26" i="2"/>
  <c r="I12" i="2"/>
  <c r="D50" i="5"/>
  <c r="L12" i="5"/>
  <c r="F12" i="5"/>
  <c r="D5" i="9"/>
  <c r="F47" i="5" l="1"/>
  <c r="D47" i="5"/>
  <c r="G52" i="2"/>
  <c r="G54" i="2" s="1"/>
  <c r="G69" i="2" s="1"/>
  <c r="I52" i="2"/>
  <c r="I54" i="2" s="1"/>
  <c r="I69" i="2" s="1"/>
  <c r="L41" i="5" s="1"/>
  <c r="J37" i="5" l="1"/>
  <c r="J33" i="5" s="1"/>
  <c r="J47" i="5" s="1"/>
  <c r="N47" i="5" s="1"/>
  <c r="B77" i="9"/>
  <c r="L37" i="5"/>
  <c r="L33" i="5" s="1"/>
  <c r="L47" i="5" l="1"/>
  <c r="P47" i="5" s="1"/>
  <c r="D77" i="9"/>
</calcChain>
</file>

<file path=xl/sharedStrings.xml><?xml version="1.0" encoding="utf-8"?>
<sst xmlns="http://schemas.openxmlformats.org/spreadsheetml/2006/main" count="397" uniqueCount="220">
  <si>
    <t>BALANCE GENERAL</t>
  </si>
  <si>
    <t>ACTIVO CORRIENTE</t>
  </si>
  <si>
    <t>EFECTIVO</t>
  </si>
  <si>
    <t>Depósitos en Instituciones Financieras</t>
  </si>
  <si>
    <t>TOTAL ACTIVO</t>
  </si>
  <si>
    <t>PASIVO CORRIENTE</t>
  </si>
  <si>
    <t>CUENTAS POR PAGAR</t>
  </si>
  <si>
    <t>Acreedores</t>
  </si>
  <si>
    <t>PATRIMONIO</t>
  </si>
  <si>
    <t>TOTAL PASIVO Y PATRIMONIO</t>
  </si>
  <si>
    <t>ESTADO DE ACTIVIDAD FINANCIERA, ECONÓMICA, SOCIAL Y AMBIENTAL</t>
  </si>
  <si>
    <t>OPERACIONES INTERINSTITUCIONALES</t>
  </si>
  <si>
    <t>ACTIVIDADES ORDINARIAS</t>
  </si>
  <si>
    <t>Fondos Recibidos</t>
  </si>
  <si>
    <t>GASTOS OPERACIONALES</t>
  </si>
  <si>
    <t>DE ADMINISTRACIÓN</t>
  </si>
  <si>
    <t>Sueldos y Salarios</t>
  </si>
  <si>
    <t>Contribuciones Efectivas</t>
  </si>
  <si>
    <t>Aportes Sobre la Nómina</t>
  </si>
  <si>
    <t>Generales</t>
  </si>
  <si>
    <t>ACTIVO</t>
  </si>
  <si>
    <t>FIRMA REPRESENTANTE LEGAL</t>
  </si>
  <si>
    <t>FIRMA CONTADOR</t>
  </si>
  <si>
    <t>INGRESOS OPERACIONALES</t>
  </si>
  <si>
    <t>EXCEDENTE (DÉFICIT ) OPERACIONAL</t>
  </si>
  <si>
    <t>EXCEDENTE (DÉFICIT ) DEL EJERCICIO</t>
  </si>
  <si>
    <t>Cuenta Contable</t>
  </si>
  <si>
    <t>Banco</t>
  </si>
  <si>
    <t>Cuenta</t>
  </si>
  <si>
    <t>en Miles $</t>
  </si>
  <si>
    <t>Bancolombia - Servicios Personales</t>
  </si>
  <si>
    <t>TOTAL EFECTIVO</t>
  </si>
  <si>
    <t>TOTAL</t>
  </si>
  <si>
    <t>TOTAL DEUDORES</t>
  </si>
  <si>
    <t>TOTAL CUENTAS POR PAGAR</t>
  </si>
  <si>
    <t>TOTAL PASIVOS ESTIMADOS</t>
  </si>
  <si>
    <t>Resultados del Ejercicio</t>
  </si>
  <si>
    <t>TOTAL OPERACIONES INTERINSTITUCIONALES</t>
  </si>
  <si>
    <t>Aportes sobre la Nómina</t>
  </si>
  <si>
    <t>TOTAL DE ADMINISTRACIÓN</t>
  </si>
  <si>
    <t>Nota</t>
  </si>
  <si>
    <t>Periodo Actual</t>
  </si>
  <si>
    <t>Periodo Anterior</t>
  </si>
  <si>
    <t>PASIVO
PATRIMONIO</t>
  </si>
  <si>
    <t>Concepto</t>
  </si>
  <si>
    <t>(Cifras en miles de pesos)</t>
  </si>
  <si>
    <t>(Presentación por Cuentas)</t>
  </si>
  <si>
    <t>PATRIMONIO INSTITUCIONAL</t>
  </si>
  <si>
    <t>Retención en la Fuente e Impuesto de Timbre</t>
  </si>
  <si>
    <t>EXCEDENTE (DÉFICIT ) DE ACTIVIDADES ORDINARIAS</t>
  </si>
  <si>
    <t>MARÍA MARGARITA ZULETA G.</t>
  </si>
  <si>
    <t>MARÍA MARGARITA ZULETA GONZÁLEZ</t>
  </si>
  <si>
    <t>Caja</t>
  </si>
  <si>
    <t>DE OPERACIÓN</t>
  </si>
  <si>
    <t>TOTAL DE OPERACIÓN</t>
  </si>
  <si>
    <t>AGENCIA NACIONAL DE CONTRATACIÓN PÚBLICA -COLOMBIA COMPRA EFICIENTE-</t>
  </si>
  <si>
    <t>Adquisición de Bienes y Servicios Nacionales</t>
  </si>
  <si>
    <t>Salarios y Prestaciones Sociales</t>
  </si>
  <si>
    <t>Contribuciones Imputadas</t>
  </si>
  <si>
    <t>Dic/31/2012</t>
  </si>
  <si>
    <t>(Ver Certificación Anexa)</t>
  </si>
  <si>
    <t>Directora General</t>
  </si>
  <si>
    <t>Bancolombia - Caja Menor Gastos Generales</t>
  </si>
  <si>
    <t>PROPIEDADES, PLANTA Y EQUIPO</t>
  </si>
  <si>
    <t>Maquinaria y Equipo</t>
  </si>
  <si>
    <t>Depreciación Acumulada</t>
  </si>
  <si>
    <t>ACTIVO NO CORRIENTE</t>
  </si>
  <si>
    <t>TOTAL PROPIEDADES, PLANTA Y EQUIPO</t>
  </si>
  <si>
    <t>Prima de Servicios</t>
  </si>
  <si>
    <t>Prima de Vacaciones</t>
  </si>
  <si>
    <t>CONCEPTO</t>
  </si>
  <si>
    <t>TOTAL OBLIGACIONES LABORALES Y DE SEGURIDAD SOCIAL INTEGRAL</t>
  </si>
  <si>
    <t>Bonificaciones</t>
  </si>
  <si>
    <t>TOTAL OBLIGACIONES LABORALES Y DE</t>
  </si>
  <si>
    <t>SEGURIDAD SOCIAL INTEGRAL</t>
  </si>
  <si>
    <t>Aprovechamientos</t>
  </si>
  <si>
    <t>PARTIDAS EXTRAORDINARIAS</t>
  </si>
  <si>
    <t>INGRESOS EXTRAORDINARIOS</t>
  </si>
  <si>
    <t>Operaciones de Enlace</t>
  </si>
  <si>
    <t>Fondos Entregados</t>
  </si>
  <si>
    <t>OTROS INGRESOS</t>
  </si>
  <si>
    <t>INVERSIONES E INSTRUMENTOS</t>
  </si>
  <si>
    <t>DERIVADOS</t>
  </si>
  <si>
    <t>Financieros</t>
  </si>
  <si>
    <t>Inversiones Administración de Liquidez</t>
  </si>
  <si>
    <t>en Títulos de Deuda</t>
  </si>
  <si>
    <t>VIVIAN JULIE JARAMILLO LOZANO</t>
  </si>
  <si>
    <t>T.P. 129393-T</t>
  </si>
  <si>
    <t>OTROS ACTIVOS</t>
  </si>
  <si>
    <t>Intangibles</t>
  </si>
  <si>
    <t>Amortización Acumulada de Intangibles</t>
  </si>
  <si>
    <t>Provisiones, Depreciaciones y</t>
  </si>
  <si>
    <t>Amortizaciones</t>
  </si>
  <si>
    <t>DEUDORES</t>
  </si>
  <si>
    <t>Equipos de Comunicación y Computación</t>
  </si>
  <si>
    <t>OTROS DEUDORES</t>
  </si>
  <si>
    <t>AJUSTE DE EJERCICIOS ANTERIORES</t>
  </si>
  <si>
    <t>Otros Ingresos</t>
  </si>
  <si>
    <t>Capital Fiscal</t>
  </si>
  <si>
    <t>Operaciones sin Flujo de Efectivo</t>
  </si>
  <si>
    <t>Impuestos Contribuciones y Tasas</t>
  </si>
  <si>
    <t>Dic/31/2013</t>
  </si>
  <si>
    <t>Bancolombia - Inversion Recursos Propios</t>
  </si>
  <si>
    <t>TOTAL INVERSIONES E INSTRUMENTOS</t>
  </si>
  <si>
    <t>TOTAL OTROS ACTIVOS</t>
  </si>
  <si>
    <t>Impuestos Contribribuciones y Tasas por Pagar</t>
  </si>
  <si>
    <t>Vacaciones</t>
  </si>
  <si>
    <t>TOTAL GASTOS DE ADMINISTRACION</t>
  </si>
  <si>
    <t>TOTAL GASTOS DE OPERACIÓN</t>
  </si>
  <si>
    <t>TOTAL AJUSTE DE EJERCICIOS ANTERIORES</t>
  </si>
  <si>
    <t>TOTAL PATRIMONIO</t>
  </si>
  <si>
    <t>Resultado del Ejercicio</t>
  </si>
  <si>
    <t>Provisiones, depreciaciones y amortizaciones</t>
  </si>
  <si>
    <t>ESTADO DE CAMBIOS EN EL PATRIMONIO</t>
  </si>
  <si>
    <t>DETALLE DE LAS VARIACIONES PATRIMONIALES</t>
  </si>
  <si>
    <t>INCREMENTOS</t>
  </si>
  <si>
    <t>DISMINUCIONES</t>
  </si>
  <si>
    <t>PARTIDAS SIN VARIACIÓN</t>
  </si>
  <si>
    <t>TOTAL VARIACIONES</t>
  </si>
  <si>
    <t>METODO INDIRECTO</t>
  </si>
  <si>
    <t>FLUJO DE EFECTIVO DE LAS ACTIVIDADES DE OPERACIÓN</t>
  </si>
  <si>
    <t>MOVIMIENTO DE PARTIDAS QUE NO INVOLUCRAN EFECTIVO</t>
  </si>
  <si>
    <t>Ingreso por operaciones sin flujo de efectivo</t>
  </si>
  <si>
    <t>Provisiones</t>
  </si>
  <si>
    <t>Mas Depreciaciones</t>
  </si>
  <si>
    <t>Valorizaciones</t>
  </si>
  <si>
    <t>EFECTIVO GENERADO EN LA OPERACIÓN</t>
  </si>
  <si>
    <t>CAMBIOS EN ACTIVOS Y PASIVOS</t>
  </si>
  <si>
    <t>EFECTIVO GENERADO EN CAMBIOS DE ACTIVOS Y PASIVOS</t>
  </si>
  <si>
    <t>FLUJO NETO DE EFECTIVO EN ACTIVIDADES DE OPERACIÓN</t>
  </si>
  <si>
    <t>FLUJO DE EFECTIVO DE LAS ACTIVIDADES DE INVERSIÓN</t>
  </si>
  <si>
    <t>FLUJO NETO DE EFECTIVO EN ACTIVIDADES DE INVERSIÓN</t>
  </si>
  <si>
    <t>FLUJO DE EFECTIVO EN LAS ACTIVIDADES DE FINANCIACIÓN</t>
  </si>
  <si>
    <t>FLUJO NETO DE EFECTIVO EN ACTIVIDADES DE FINANCIACIÓN</t>
  </si>
  <si>
    <t>INCREMENTO O DISMINUCIÓN NETO DEL EFECTIVO Y SU EQUIVALENTE</t>
  </si>
  <si>
    <t>DIFERENCIA ENTRE INICIAL Y FINAL</t>
  </si>
  <si>
    <t>ANEXO 1</t>
  </si>
  <si>
    <t xml:space="preserve">Caja </t>
  </si>
  <si>
    <t>Deposito en Instituciones Financieras</t>
  </si>
  <si>
    <t>Operaciones de Administración de Liquidez</t>
  </si>
  <si>
    <t>Inversiones por Administración de Liquidez</t>
  </si>
  <si>
    <t>TOTAL EFECTIVO Y SU EQUIVALENTE</t>
  </si>
  <si>
    <t>RECURSOS RESTRINGIDOS</t>
  </si>
  <si>
    <t>Embargos</t>
  </si>
  <si>
    <t>Destinación Especifica</t>
  </si>
  <si>
    <t>TOTAL RECURSOS RESTRINGIDOS</t>
  </si>
  <si>
    <t>ESTADO FLUJOS DE EFECTIVO</t>
  </si>
  <si>
    <t>AGENCIA NACIONAL DE CONTRATACIÓN PÚBLICA -COLOMBIA COMPRA EFICIENTE</t>
  </si>
  <si>
    <t>Resultado de ejercicios anteriores</t>
  </si>
  <si>
    <t>Recursos Entregados en Administración</t>
  </si>
  <si>
    <t>Sueldos y salarios</t>
  </si>
  <si>
    <t>OTROS PASIVOS</t>
  </si>
  <si>
    <t>Recaudo a Favor de Terceros</t>
  </si>
  <si>
    <t>Equipos de Comedor, Cocina, Despensa y Hoteleria</t>
  </si>
  <si>
    <t>Muebles, Enseres y Equipo de Oficina</t>
  </si>
  <si>
    <t>Patrimonio Institucional Incorporado</t>
  </si>
  <si>
    <t>Dic/31/2014</t>
  </si>
  <si>
    <t>Recursos entregados en administracion</t>
  </si>
  <si>
    <t>Ajuste de Ejercicios Anteriores</t>
  </si>
  <si>
    <t>SALDO DEL PATRIMONIO A 31 DE DICIEMBRE DE 2014</t>
  </si>
  <si>
    <t>Resultados de Ejercicios anteriores</t>
  </si>
  <si>
    <t>INCREMENTO O DISMINUCIÓN RESULTADO DEL EJERCICIO</t>
  </si>
  <si>
    <t>Aumento o Disminución Deudores</t>
  </si>
  <si>
    <t>Aumento o Disminución otros deudores</t>
  </si>
  <si>
    <t>Aumento o Disminución Salarios y prestaciones sociales por pagar</t>
  </si>
  <si>
    <t>Aumento o Disminución Recaudo a Favor de terceros</t>
  </si>
  <si>
    <t>Aumento o Disminución equipos de comunicación y computación</t>
  </si>
  <si>
    <t>Aumento o Disminucipon Muebles, enseres y equipos de oficina</t>
  </si>
  <si>
    <t>Aumento o Disminucipon Intangibles</t>
  </si>
  <si>
    <t>Aumento o Disminución de los proveedores</t>
  </si>
  <si>
    <t>Aumento o Disminución de los acreedores</t>
  </si>
  <si>
    <t>Aumento o Disminución de impuestos por pagar</t>
  </si>
  <si>
    <t>Aumento o Disminución del capital fiscal</t>
  </si>
  <si>
    <t>Aumento patromonio Institucional Incorporado</t>
  </si>
  <si>
    <t>EFECTIVO Y EQUIVALENTES A EFECTIVO A 31 DE DICIEMBRE DE 2014</t>
  </si>
  <si>
    <t>CUENTAS DE ORDEN DEUDORAS</t>
  </si>
  <si>
    <t>CUENTAS DE ORDEN ACREEDORAS</t>
  </si>
  <si>
    <t>DEUDORAS DE CONTROL</t>
  </si>
  <si>
    <t>Ejecucion de proyectos de inversión</t>
  </si>
  <si>
    <t>DEUDORAS POR CONTRA</t>
  </si>
  <si>
    <t>Deudoras de Control por contra</t>
  </si>
  <si>
    <t>ACREEDORAS DE CONTROL</t>
  </si>
  <si>
    <t>Préstamos por recibir</t>
  </si>
  <si>
    <t>Ejecución de Proyectos de Inversión</t>
  </si>
  <si>
    <t>ACREEDORAS POR CONTRA</t>
  </si>
  <si>
    <t>Bienes Muebles en Bodega</t>
  </si>
  <si>
    <t>Acreedoras de Control por contra</t>
  </si>
  <si>
    <t>Otras Cuentas Deudoras de Control</t>
  </si>
  <si>
    <t>OTROS GASTOS</t>
  </si>
  <si>
    <t>Comisiones</t>
  </si>
  <si>
    <t>Redes, Líneas y cables</t>
  </si>
  <si>
    <t>Gastos de administracion</t>
  </si>
  <si>
    <t>Cargos Diferidos</t>
  </si>
  <si>
    <t>A 31 DE DICIEMBRE DE 2015</t>
  </si>
  <si>
    <t>Otros Intereses</t>
  </si>
  <si>
    <t>Otros Deudores</t>
  </si>
  <si>
    <t xml:space="preserve">INGRESOS FISCALES </t>
  </si>
  <si>
    <t>No Tributarios</t>
  </si>
  <si>
    <t>Operaciones sin flujo de efectivo</t>
  </si>
  <si>
    <t>SALDO DEL PATRIMONIO A 31 DE DICIEMBRE DE 2015</t>
  </si>
  <si>
    <t>VARIACIONES PATRIMONIALES DURANTE 2015</t>
  </si>
  <si>
    <t>Dic/31/2015</t>
  </si>
  <si>
    <t>TOTAL INGRESOS FISCALES</t>
  </si>
  <si>
    <t xml:space="preserve">TOTAL OTROS INGRESOS </t>
  </si>
  <si>
    <t>Rendimientos sobre depósitos en administración</t>
  </si>
  <si>
    <t>Utilidad por valoración de las inversiones tes</t>
  </si>
  <si>
    <t>TOTAL OTROS DEUDORES</t>
  </si>
  <si>
    <t>Aumento o Disminución Bienes Muebles en Bodega</t>
  </si>
  <si>
    <t>Aumento o Disminución Redes, Líneas y cables</t>
  </si>
  <si>
    <t>Aumento o DisminuciónMaquinaria y Equipo</t>
  </si>
  <si>
    <t>Aumento o Disminucipon Cargos Diferidos</t>
  </si>
  <si>
    <t>EFECTIVO Y EQUIVALENTES A EFECTIVO A 31 DE DICIEMBRE DE 2015</t>
  </si>
  <si>
    <t xml:space="preserve">DETALLE DEL EFECTIVO Y EQUIVALENTE DEL EFECTIVO A DICIEMBRE </t>
  </si>
  <si>
    <t>PASIVOS ESTIMADOS</t>
  </si>
  <si>
    <t>Provisión para Prestaciones Sociales</t>
  </si>
  <si>
    <t xml:space="preserve">Extraordinarios </t>
  </si>
  <si>
    <t>A 31 DE MARZO DE 2016</t>
  </si>
  <si>
    <t>DEL 01 AL 31 DE MARZO 2016</t>
  </si>
  <si>
    <t xml:space="preserve">OBLIGACIONES LABORALES </t>
  </si>
  <si>
    <t xml:space="preserve">Y DE SEGURIDAD SOCIAL INTEGRAL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</si>
</sst>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dd/mm/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239">
    <xf numFmtId="0" fontId="0" fillId="0" borderId="0" xfId="0"/>
    <xf numFmtId="0" fontId="18" fillId="34" borderId="0" xfId="0" applyFont="1" applyFill="1" applyAlignment="1">
      <alignment horizontal="center"/>
    </xf>
    <xf numFmtId="0" fontId="18" fillId="34" borderId="0" xfId="0" applyFont="1" applyFill="1"/>
    <xf numFmtId="3" fontId="19" fillId="34" borderId="0" xfId="0" applyNumberFormat="1" applyFont="1" applyFill="1" applyBorder="1"/>
    <xf numFmtId="3" fontId="18" fillId="34" borderId="0" xfId="0" applyNumberFormat="1" applyFont="1" applyFill="1" applyBorder="1" applyAlignment="1">
      <alignment horizontal="right"/>
    </xf>
    <xf numFmtId="0" fontId="18" fillId="34" borderId="0" xfId="0" applyFont="1" applyFill="1" applyBorder="1"/>
    <xf numFmtId="0" fontId="21" fillId="33" borderId="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4" fontId="21" fillId="34" borderId="10" xfId="1" applyNumberFormat="1" applyFont="1" applyFill="1" applyBorder="1" applyAlignment="1">
      <alignment horizontal="right" vertical="center"/>
    </xf>
    <xf numFmtId="4" fontId="21" fillId="34" borderId="0" xfId="1" applyNumberFormat="1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vertical="center"/>
    </xf>
    <xf numFmtId="4" fontId="21" fillId="34" borderId="0" xfId="0" applyNumberFormat="1" applyFont="1" applyFill="1" applyBorder="1" applyAlignment="1">
      <alignment vertical="center"/>
    </xf>
    <xf numFmtId="165" fontId="21" fillId="34" borderId="0" xfId="1" applyFont="1" applyFill="1" applyBorder="1" applyAlignment="1">
      <alignment vertical="center"/>
    </xf>
    <xf numFmtId="0" fontId="19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67" fontId="20" fillId="34" borderId="0" xfId="0" applyNumberFormat="1" applyFont="1" applyFill="1" applyBorder="1" applyAlignment="1">
      <alignment horizontal="center" vertical="center"/>
    </xf>
    <xf numFmtId="166" fontId="21" fillId="34" borderId="0" xfId="1" applyNumberFormat="1" applyFont="1" applyFill="1" applyBorder="1" applyAlignment="1">
      <alignment horizontal="right" vertical="center"/>
    </xf>
    <xf numFmtId="3" fontId="20" fillId="34" borderId="0" xfId="1" applyNumberFormat="1" applyFont="1" applyFill="1" applyBorder="1" applyAlignment="1">
      <alignment horizontal="right" vertical="center"/>
    </xf>
    <xf numFmtId="166" fontId="20" fillId="34" borderId="11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/>
    </xf>
    <xf numFmtId="3" fontId="20" fillId="34" borderId="11" xfId="1" applyNumberFormat="1" applyFont="1" applyFill="1" applyBorder="1" applyAlignment="1">
      <alignment horizontal="right" vertical="center" wrapText="1"/>
    </xf>
    <xf numFmtId="3" fontId="21" fillId="34" borderId="0" xfId="0" applyNumberFormat="1" applyFont="1" applyFill="1" applyBorder="1" applyAlignment="1">
      <alignment vertical="center"/>
    </xf>
    <xf numFmtId="166" fontId="21" fillId="34" borderId="0" xfId="1" applyNumberFormat="1" applyFont="1" applyFill="1" applyBorder="1" applyAlignment="1">
      <alignment vertical="center"/>
    </xf>
    <xf numFmtId="166" fontId="20" fillId="34" borderId="0" xfId="1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/>
    </xf>
    <xf numFmtId="3" fontId="18" fillId="34" borderId="0" xfId="0" applyNumberFormat="1" applyFont="1" applyFill="1" applyBorder="1"/>
    <xf numFmtId="0" fontId="21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/>
    </xf>
    <xf numFmtId="165" fontId="22" fillId="34" borderId="0" xfId="1" applyFont="1" applyFill="1" applyBorder="1" applyAlignment="1">
      <alignment vertical="center"/>
    </xf>
    <xf numFmtId="165" fontId="18" fillId="34" borderId="0" xfId="1" applyFont="1" applyFill="1" applyBorder="1" applyAlignment="1">
      <alignment vertical="center"/>
    </xf>
    <xf numFmtId="167" fontId="20" fillId="33" borderId="0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justify"/>
    </xf>
    <xf numFmtId="0" fontId="0" fillId="34" borderId="0" xfId="0" applyFill="1"/>
    <xf numFmtId="3" fontId="20" fillId="34" borderId="0" xfId="1" applyNumberFormat="1" applyFont="1" applyFill="1" applyBorder="1" applyAlignment="1">
      <alignment horizontal="right" vertical="center" wrapText="1"/>
    </xf>
    <xf numFmtId="4" fontId="20" fillId="34" borderId="0" xfId="0" applyNumberFormat="1" applyFont="1" applyFill="1" applyBorder="1" applyAlignment="1">
      <alignment vertical="center"/>
    </xf>
    <xf numFmtId="3" fontId="20" fillId="34" borderId="11" xfId="1" applyNumberFormat="1" applyFont="1" applyFill="1" applyBorder="1" applyAlignment="1">
      <alignment vertical="center" wrapText="1"/>
    </xf>
    <xf numFmtId="3" fontId="21" fillId="34" borderId="0" xfId="1" applyNumberFormat="1" applyFont="1" applyFill="1" applyBorder="1" applyAlignment="1">
      <alignment vertical="center" wrapText="1"/>
    </xf>
    <xf numFmtId="166" fontId="21" fillId="34" borderId="0" xfId="1" applyNumberFormat="1" applyFont="1" applyFill="1" applyBorder="1" applyAlignment="1">
      <alignment horizontal="right" vertical="center" wrapText="1"/>
    </xf>
    <xf numFmtId="166" fontId="21" fillId="34" borderId="10" xfId="1" applyNumberFormat="1" applyFont="1" applyFill="1" applyBorder="1" applyAlignment="1">
      <alignment horizontal="right" vertical="center"/>
    </xf>
    <xf numFmtId="3" fontId="21" fillId="34" borderId="0" xfId="0" applyNumberFormat="1" applyFont="1" applyFill="1" applyBorder="1" applyAlignment="1">
      <alignment horizontal="right" vertical="center"/>
    </xf>
    <xf numFmtId="3" fontId="20" fillId="34" borderId="11" xfId="0" applyNumberFormat="1" applyFont="1" applyFill="1" applyBorder="1" applyAlignment="1">
      <alignment horizontal="right" vertical="center"/>
    </xf>
    <xf numFmtId="166" fontId="21" fillId="34" borderId="0" xfId="0" applyNumberFormat="1" applyFont="1" applyFill="1" applyBorder="1" applyAlignment="1">
      <alignment vertical="center"/>
    </xf>
    <xf numFmtId="3" fontId="21" fillId="34" borderId="12" xfId="1" applyNumberFormat="1" applyFont="1" applyFill="1" applyBorder="1" applyAlignment="1">
      <alignment horizontal="right" vertical="center" wrapText="1"/>
    </xf>
    <xf numFmtId="165" fontId="21" fillId="34" borderId="0" xfId="1" applyFont="1" applyFill="1" applyBorder="1" applyAlignment="1">
      <alignment horizontal="right" vertical="center"/>
    </xf>
    <xf numFmtId="0" fontId="20" fillId="34" borderId="0" xfId="0" applyFont="1" applyFill="1" applyBorder="1" applyAlignment="1">
      <alignment horizontal="center" vertical="center"/>
    </xf>
    <xf numFmtId="0" fontId="21" fillId="34" borderId="0" xfId="0" applyFont="1" applyFill="1" applyBorder="1"/>
    <xf numFmtId="0" fontId="21" fillId="34" borderId="10" xfId="0" applyFont="1" applyFill="1" applyBorder="1"/>
    <xf numFmtId="0" fontId="21" fillId="34" borderId="12" xfId="0" applyFont="1" applyFill="1" applyBorder="1" applyAlignment="1">
      <alignment vertical="center"/>
    </xf>
    <xf numFmtId="166" fontId="21" fillId="34" borderId="10" xfId="1" applyNumberFormat="1" applyFont="1" applyFill="1" applyBorder="1" applyAlignment="1">
      <alignment vertical="center"/>
    </xf>
    <xf numFmtId="0" fontId="20" fillId="34" borderId="0" xfId="0" applyFont="1" applyFill="1" applyBorder="1"/>
    <xf numFmtId="0" fontId="20" fillId="34" borderId="11" xfId="0" applyFont="1" applyFill="1" applyBorder="1"/>
    <xf numFmtId="0" fontId="20" fillId="34" borderId="0" xfId="0" applyFont="1" applyFill="1" applyBorder="1" applyAlignment="1">
      <alignment horizontal="center"/>
    </xf>
    <xf numFmtId="166" fontId="21" fillId="34" borderId="0" xfId="1" applyNumberFormat="1" applyFont="1" applyFill="1" applyBorder="1"/>
    <xf numFmtId="166" fontId="21" fillId="34" borderId="0" xfId="0" applyNumberFormat="1" applyFont="1" applyFill="1" applyBorder="1"/>
    <xf numFmtId="0" fontId="23" fillId="34" borderId="0" xfId="0" applyFont="1" applyFill="1" applyBorder="1" applyAlignment="1">
      <alignment vertical="center"/>
    </xf>
    <xf numFmtId="4" fontId="23" fillId="34" borderId="0" xfId="1" applyNumberFormat="1" applyFont="1" applyFill="1" applyBorder="1" applyAlignment="1">
      <alignment horizontal="right" vertical="center"/>
    </xf>
    <xf numFmtId="0" fontId="23" fillId="34" borderId="0" xfId="0" applyFont="1" applyFill="1" applyBorder="1"/>
    <xf numFmtId="0" fontId="20" fillId="34" borderId="13" xfId="0" applyFont="1" applyFill="1" applyBorder="1"/>
    <xf numFmtId="3" fontId="20" fillId="34" borderId="11" xfId="0" applyNumberFormat="1" applyFont="1" applyFill="1" applyBorder="1" applyAlignment="1">
      <alignment horizontal="right"/>
    </xf>
    <xf numFmtId="3" fontId="20" fillId="34" borderId="14" xfId="0" applyNumberFormat="1" applyFont="1" applyFill="1" applyBorder="1" applyAlignment="1">
      <alignment horizontal="right"/>
    </xf>
    <xf numFmtId="3" fontId="21" fillId="34" borderId="0" xfId="1" applyNumberFormat="1" applyFont="1" applyFill="1" applyBorder="1" applyAlignment="1">
      <alignment horizontal="right" vertical="center" wrapText="1"/>
    </xf>
    <xf numFmtId="3" fontId="20" fillId="34" borderId="10" xfId="1" applyNumberFormat="1" applyFont="1" applyFill="1" applyBorder="1" applyAlignment="1">
      <alignment horizontal="right" vertical="center" wrapText="1"/>
    </xf>
    <xf numFmtId="0" fontId="21" fillId="34" borderId="0" xfId="0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4" fillId="34" borderId="0" xfId="0" applyFont="1" applyFill="1" applyBorder="1"/>
    <xf numFmtId="0" fontId="25" fillId="34" borderId="0" xfId="0" applyFont="1" applyFill="1" applyBorder="1" applyAlignment="1">
      <alignment vertical="center"/>
    </xf>
    <xf numFmtId="166" fontId="20" fillId="33" borderId="11" xfId="1" applyNumberFormat="1" applyFont="1" applyFill="1" applyBorder="1" applyAlignment="1">
      <alignment horizontal="right" vertical="center" wrapText="1"/>
    </xf>
    <xf numFmtId="0" fontId="21" fillId="34" borderId="0" xfId="0" applyFont="1" applyFill="1" applyBorder="1" applyAlignment="1">
      <alignment horizontal="left" vertical="center"/>
    </xf>
    <xf numFmtId="0" fontId="26" fillId="34" borderId="0" xfId="0" applyFont="1" applyFill="1" applyBorder="1"/>
    <xf numFmtId="3" fontId="20" fillId="34" borderId="0" xfId="0" applyNumberFormat="1" applyFont="1" applyFill="1" applyBorder="1" applyAlignment="1">
      <alignment horizontal="right"/>
    </xf>
    <xf numFmtId="0" fontId="20" fillId="34" borderId="12" xfId="0" applyFont="1" applyFill="1" applyBorder="1" applyAlignment="1">
      <alignment horizontal="right"/>
    </xf>
    <xf numFmtId="0" fontId="21" fillId="34" borderId="12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right"/>
    </xf>
    <xf numFmtId="0" fontId="20" fillId="34" borderId="0" xfId="0" applyFont="1" applyFill="1" applyBorder="1" applyAlignment="1">
      <alignment horizontal="right"/>
    </xf>
    <xf numFmtId="0" fontId="21" fillId="34" borderId="0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right"/>
    </xf>
    <xf numFmtId="0" fontId="21" fillId="34" borderId="15" xfId="0" applyFont="1" applyFill="1" applyBorder="1"/>
    <xf numFmtId="0" fontId="21" fillId="34" borderId="17" xfId="0" applyFont="1" applyFill="1" applyBorder="1"/>
    <xf numFmtId="3" fontId="21" fillId="34" borderId="10" xfId="0" applyNumberFormat="1" applyFont="1" applyFill="1" applyBorder="1"/>
    <xf numFmtId="0" fontId="20" fillId="34" borderId="10" xfId="0" applyFont="1" applyFill="1" applyBorder="1" applyAlignment="1">
      <alignment horizontal="right"/>
    </xf>
    <xf numFmtId="0" fontId="21" fillId="34" borderId="10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right"/>
    </xf>
    <xf numFmtId="3" fontId="21" fillId="34" borderId="0" xfId="0" applyNumberFormat="1" applyFont="1" applyFill="1" applyBorder="1" applyAlignment="1">
      <alignment horizontal="right"/>
    </xf>
    <xf numFmtId="3" fontId="21" fillId="34" borderId="19" xfId="0" applyNumberFormat="1" applyFont="1" applyFill="1" applyBorder="1" applyAlignment="1">
      <alignment horizontal="right"/>
    </xf>
    <xf numFmtId="0" fontId="21" fillId="34" borderId="20" xfId="0" applyFont="1" applyFill="1" applyBorder="1"/>
    <xf numFmtId="0" fontId="21" fillId="34" borderId="0" xfId="0" applyFont="1" applyFill="1"/>
    <xf numFmtId="0" fontId="21" fillId="34" borderId="0" xfId="0" applyFont="1" applyFill="1" applyAlignment="1">
      <alignment horizontal="right"/>
    </xf>
    <xf numFmtId="3" fontId="21" fillId="34" borderId="0" xfId="0" applyNumberFormat="1" applyFont="1" applyFill="1" applyBorder="1"/>
    <xf numFmtId="0" fontId="21" fillId="34" borderId="11" xfId="0" applyFont="1" applyFill="1" applyBorder="1"/>
    <xf numFmtId="3" fontId="21" fillId="34" borderId="11" xfId="0" applyNumberFormat="1" applyFont="1" applyFill="1" applyBorder="1" applyAlignment="1">
      <alignment horizontal="right"/>
    </xf>
    <xf numFmtId="3" fontId="21" fillId="34" borderId="11" xfId="0" applyNumberFormat="1" applyFont="1" applyFill="1" applyBorder="1"/>
    <xf numFmtId="3" fontId="21" fillId="34" borderId="0" xfId="0" applyNumberFormat="1" applyFont="1" applyFill="1" applyAlignment="1">
      <alignment horizontal="right"/>
    </xf>
    <xf numFmtId="166" fontId="21" fillId="34" borderId="0" xfId="1" applyNumberFormat="1" applyFont="1" applyFill="1" applyBorder="1" applyAlignment="1">
      <alignment horizontal="right"/>
    </xf>
    <xf numFmtId="0" fontId="21" fillId="34" borderId="19" xfId="0" applyFont="1" applyFill="1" applyBorder="1" applyAlignment="1">
      <alignment horizontal="right"/>
    </xf>
    <xf numFmtId="166" fontId="21" fillId="34" borderId="19" xfId="1" applyNumberFormat="1" applyFont="1" applyFill="1" applyBorder="1" applyAlignment="1">
      <alignment horizontal="right"/>
    </xf>
    <xf numFmtId="0" fontId="21" fillId="34" borderId="0" xfId="0" applyFont="1" applyFill="1" applyBorder="1" applyAlignment="1">
      <alignment horizontal="right"/>
    </xf>
    <xf numFmtId="0" fontId="20" fillId="34" borderId="15" xfId="0" applyFont="1" applyFill="1" applyBorder="1"/>
    <xf numFmtId="0" fontId="20" fillId="34" borderId="12" xfId="0" applyFont="1" applyFill="1" applyBorder="1"/>
    <xf numFmtId="0" fontId="20" fillId="34" borderId="17" xfId="0" applyFont="1" applyFill="1" applyBorder="1"/>
    <xf numFmtId="0" fontId="20" fillId="34" borderId="10" xfId="0" applyFont="1" applyFill="1" applyBorder="1"/>
    <xf numFmtId="0" fontId="21" fillId="34" borderId="13" xfId="0" applyFont="1" applyFill="1" applyBorder="1"/>
    <xf numFmtId="0" fontId="21" fillId="34" borderId="11" xfId="0" applyFont="1" applyFill="1" applyBorder="1" applyAlignment="1">
      <alignment horizontal="right"/>
    </xf>
    <xf numFmtId="0" fontId="21" fillId="34" borderId="14" xfId="0" applyFont="1" applyFill="1" applyBorder="1" applyAlignment="1">
      <alignment horizontal="right"/>
    </xf>
    <xf numFmtId="3" fontId="20" fillId="34" borderId="10" xfId="0" applyNumberFormat="1" applyFont="1" applyFill="1" applyBorder="1" applyAlignment="1">
      <alignment horizontal="right"/>
    </xf>
    <xf numFmtId="3" fontId="20" fillId="34" borderId="18" xfId="0" applyNumberFormat="1" applyFont="1" applyFill="1" applyBorder="1" applyAlignment="1">
      <alignment horizontal="right"/>
    </xf>
    <xf numFmtId="166" fontId="21" fillId="34" borderId="11" xfId="1" applyNumberFormat="1" applyFont="1" applyFill="1" applyBorder="1" applyAlignment="1">
      <alignment horizontal="right"/>
    </xf>
    <xf numFmtId="166" fontId="21" fillId="34" borderId="14" xfId="1" applyNumberFormat="1" applyFont="1" applyFill="1" applyBorder="1" applyAlignment="1">
      <alignment horizontal="right"/>
    </xf>
    <xf numFmtId="0" fontId="21" fillId="34" borderId="11" xfId="0" applyFont="1" applyFill="1" applyBorder="1" applyAlignment="1">
      <alignment horizontal="center"/>
    </xf>
    <xf numFmtId="3" fontId="21" fillId="34" borderId="14" xfId="0" applyNumberFormat="1" applyFont="1" applyFill="1" applyBorder="1" applyAlignment="1">
      <alignment horizontal="right"/>
    </xf>
    <xf numFmtId="3" fontId="26" fillId="34" borderId="11" xfId="0" applyNumberFormat="1" applyFont="1" applyFill="1" applyBorder="1" applyAlignment="1">
      <alignment horizontal="right" vertical="center"/>
    </xf>
    <xf numFmtId="3" fontId="20" fillId="34" borderId="14" xfId="0" applyNumberFormat="1" applyFont="1" applyFill="1" applyBorder="1" applyAlignment="1">
      <alignment horizontal="right" vertical="center"/>
    </xf>
    <xf numFmtId="3" fontId="26" fillId="34" borderId="0" xfId="0" applyNumberFormat="1" applyFont="1" applyFill="1" applyBorder="1" applyAlignment="1">
      <alignment horizontal="right" vertical="center"/>
    </xf>
    <xf numFmtId="3" fontId="20" fillId="34" borderId="0" xfId="0" applyNumberFormat="1" applyFont="1" applyFill="1" applyBorder="1" applyAlignment="1">
      <alignment horizontal="right" vertical="center"/>
    </xf>
    <xf numFmtId="3" fontId="27" fillId="34" borderId="0" xfId="0" applyNumberFormat="1" applyFont="1" applyFill="1" applyBorder="1" applyAlignment="1">
      <alignment horizontal="right" vertical="center"/>
    </xf>
    <xf numFmtId="0" fontId="21" fillId="34" borderId="12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right"/>
    </xf>
    <xf numFmtId="165" fontId="21" fillId="34" borderId="0" xfId="1" applyFont="1" applyFill="1"/>
    <xf numFmtId="165" fontId="21" fillId="34" borderId="0" xfId="1" applyFont="1" applyFill="1" applyBorder="1"/>
    <xf numFmtId="0" fontId="21" fillId="34" borderId="0" xfId="0" applyFont="1" applyFill="1" applyAlignment="1">
      <alignment horizontal="justify"/>
    </xf>
    <xf numFmtId="164" fontId="21" fillId="34" borderId="0" xfId="43" applyFont="1" applyFill="1" applyAlignment="1">
      <alignment horizontal="right"/>
    </xf>
    <xf numFmtId="0" fontId="21" fillId="34" borderId="11" xfId="0" quotePrefix="1" applyFont="1" applyFill="1" applyBorder="1"/>
    <xf numFmtId="0" fontId="25" fillId="34" borderId="0" xfId="0" applyFont="1" applyFill="1" applyBorder="1"/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1" fillId="34" borderId="0" xfId="0" applyFont="1" applyFill="1" applyBorder="1" applyAlignment="1">
      <alignment horizontal="left" vertical="center"/>
    </xf>
    <xf numFmtId="0" fontId="21" fillId="34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166" fontId="21" fillId="0" borderId="0" xfId="1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left" vertical="center"/>
    </xf>
    <xf numFmtId="0" fontId="20" fillId="34" borderId="12" xfId="0" applyFont="1" applyFill="1" applyBorder="1" applyAlignment="1">
      <alignment horizontal="center" vertical="center"/>
    </xf>
    <xf numFmtId="49" fontId="21" fillId="34" borderId="13" xfId="0" applyNumberFormat="1" applyFont="1" applyFill="1" applyBorder="1"/>
    <xf numFmtId="166" fontId="21" fillId="34" borderId="0" xfId="0" applyNumberFormat="1" applyFont="1" applyFill="1"/>
    <xf numFmtId="3" fontId="21" fillId="34" borderId="12" xfId="1" applyNumberFormat="1" applyFont="1" applyFill="1" applyBorder="1" applyAlignment="1">
      <alignment vertical="center"/>
    </xf>
    <xf numFmtId="4" fontId="20" fillId="34" borderId="0" xfId="1" applyNumberFormat="1" applyFont="1" applyFill="1" applyBorder="1" applyAlignment="1">
      <alignment horizontal="right" vertical="center"/>
    </xf>
    <xf numFmtId="3" fontId="20" fillId="34" borderId="0" xfId="1" applyNumberFormat="1" applyFont="1" applyFill="1" applyBorder="1" applyAlignment="1">
      <alignment vertical="center"/>
    </xf>
    <xf numFmtId="166" fontId="20" fillId="34" borderId="0" xfId="0" applyNumberFormat="1" applyFont="1" applyFill="1" applyBorder="1"/>
    <xf numFmtId="165" fontId="20" fillId="34" borderId="0" xfId="1" applyFont="1" applyFill="1" applyBorder="1"/>
    <xf numFmtId="3" fontId="20" fillId="34" borderId="21" xfId="1" applyNumberFormat="1" applyFont="1" applyFill="1" applyBorder="1" applyAlignment="1">
      <alignment vertical="center"/>
    </xf>
    <xf numFmtId="3" fontId="21" fillId="34" borderId="10" xfId="1" applyNumberFormat="1" applyFont="1" applyFill="1" applyBorder="1" applyAlignment="1">
      <alignment vertical="center"/>
    </xf>
    <xf numFmtId="3" fontId="20" fillId="33" borderId="0" xfId="1" applyNumberFormat="1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vertical="center"/>
    </xf>
    <xf numFmtId="3" fontId="20" fillId="34" borderId="11" xfId="1" applyNumberFormat="1" applyFont="1" applyFill="1" applyBorder="1" applyAlignment="1">
      <alignment vertical="center"/>
    </xf>
    <xf numFmtId="3" fontId="21" fillId="34" borderId="0" xfId="1" applyNumberFormat="1" applyFont="1" applyFill="1" applyBorder="1"/>
    <xf numFmtId="3" fontId="20" fillId="34" borderId="11" xfId="1" applyNumberFormat="1" applyFont="1" applyFill="1" applyBorder="1"/>
    <xf numFmtId="3" fontId="24" fillId="34" borderId="0" xfId="1" applyNumberFormat="1" applyFont="1" applyFill="1" applyBorder="1"/>
    <xf numFmtId="3" fontId="23" fillId="34" borderId="0" xfId="1" applyNumberFormat="1" applyFont="1" applyFill="1" applyBorder="1" applyAlignment="1">
      <alignment horizontal="right" vertical="center" wrapText="1"/>
    </xf>
    <xf numFmtId="0" fontId="26" fillId="34" borderId="0" xfId="0" applyFont="1" applyFill="1" applyBorder="1" applyAlignment="1">
      <alignment vertical="center"/>
    </xf>
    <xf numFmtId="4" fontId="26" fillId="34" borderId="0" xfId="1" applyNumberFormat="1" applyFont="1" applyFill="1" applyBorder="1" applyAlignment="1">
      <alignment horizontal="right" vertical="center"/>
    </xf>
    <xf numFmtId="0" fontId="28" fillId="34" borderId="0" xfId="0" applyFont="1" applyFill="1" applyBorder="1"/>
    <xf numFmtId="3" fontId="20" fillId="34" borderId="10" xfId="1" applyNumberFormat="1" applyFont="1" applyFill="1" applyBorder="1"/>
    <xf numFmtId="3" fontId="21" fillId="34" borderId="10" xfId="1" applyNumberFormat="1" applyFont="1" applyFill="1" applyBorder="1"/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3" fontId="20" fillId="33" borderId="22" xfId="1" applyNumberFormat="1" applyFont="1" applyFill="1" applyBorder="1" applyAlignment="1">
      <alignment horizontal="right" vertical="center"/>
    </xf>
    <xf numFmtId="165" fontId="21" fillId="34" borderId="0" xfId="0" applyNumberFormat="1" applyFont="1" applyFill="1" applyBorder="1" applyAlignment="1">
      <alignment vertical="center"/>
    </xf>
    <xf numFmtId="165" fontId="20" fillId="34" borderId="0" xfId="1" applyFont="1" applyFill="1" applyBorder="1" applyAlignment="1">
      <alignment vertical="center"/>
    </xf>
    <xf numFmtId="0" fontId="20" fillId="34" borderId="0" xfId="0" applyFont="1" applyFill="1" applyBorder="1" applyAlignment="1">
      <alignment horizontal="center" vertical="center"/>
    </xf>
    <xf numFmtId="3" fontId="21" fillId="34" borderId="12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166" fontId="21" fillId="34" borderId="0" xfId="1" applyNumberFormat="1" applyFont="1" applyFill="1" applyBorder="1" applyAlignment="1">
      <alignment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3" fontId="20" fillId="34" borderId="1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right"/>
    </xf>
    <xf numFmtId="3" fontId="21" fillId="34" borderId="18" xfId="0" applyNumberFormat="1" applyFont="1" applyFill="1" applyBorder="1" applyAlignment="1">
      <alignment horizontal="right"/>
    </xf>
    <xf numFmtId="3" fontId="20" fillId="34" borderId="0" xfId="0" applyNumberFormat="1" applyFont="1" applyFill="1" applyBorder="1"/>
    <xf numFmtId="3" fontId="21" fillId="34" borderId="10" xfId="0" applyNumberFormat="1" applyFont="1" applyFill="1" applyBorder="1" applyAlignment="1">
      <alignment horizontal="right"/>
    </xf>
    <xf numFmtId="3" fontId="21" fillId="34" borderId="18" xfId="0" applyNumberFormat="1" applyFont="1" applyFill="1" applyBorder="1" applyAlignment="1">
      <alignment horizontal="right"/>
    </xf>
    <xf numFmtId="3" fontId="20" fillId="34" borderId="12" xfId="0" applyNumberFormat="1" applyFont="1" applyFill="1" applyBorder="1" applyAlignment="1">
      <alignment horizontal="right"/>
    </xf>
    <xf numFmtId="3" fontId="20" fillId="34" borderId="16" xfId="0" applyNumberFormat="1" applyFont="1" applyFill="1" applyBorder="1" applyAlignment="1">
      <alignment horizontal="right"/>
    </xf>
    <xf numFmtId="0" fontId="21" fillId="34" borderId="20" xfId="0" applyFont="1" applyFill="1" applyBorder="1" applyAlignment="1">
      <alignment vertical="center"/>
    </xf>
    <xf numFmtId="165" fontId="21" fillId="34" borderId="0" xfId="1" applyFont="1" applyFill="1" applyBorder="1" applyAlignment="1">
      <alignment horizontal="right"/>
    </xf>
    <xf numFmtId="0" fontId="21" fillId="34" borderId="15" xfId="0" applyFont="1" applyFill="1" applyBorder="1" applyAlignment="1">
      <alignment vertical="center"/>
    </xf>
    <xf numFmtId="165" fontId="21" fillId="34" borderId="12" xfId="1" applyFont="1" applyFill="1" applyBorder="1" applyAlignment="1">
      <alignment horizontal="right"/>
    </xf>
    <xf numFmtId="165" fontId="18" fillId="34" borderId="0" xfId="1" applyFont="1" applyFill="1" applyBorder="1"/>
    <xf numFmtId="0" fontId="21" fillId="34" borderId="17" xfId="0" applyFont="1" applyFill="1" applyBorder="1" applyAlignment="1">
      <alignment vertical="center"/>
    </xf>
    <xf numFmtId="3" fontId="21" fillId="34" borderId="19" xfId="0" applyNumberFormat="1" applyFont="1" applyFill="1" applyBorder="1" applyAlignment="1"/>
    <xf numFmtId="0" fontId="20" fillId="34" borderId="0" xfId="0" applyFont="1" applyFill="1" applyBorder="1" applyAlignment="1">
      <alignment horizontal="center" vertical="center"/>
    </xf>
    <xf numFmtId="0" fontId="26" fillId="34" borderId="23" xfId="0" applyFont="1" applyFill="1" applyBorder="1" applyAlignment="1">
      <alignment horizontal="center" vertical="center"/>
    </xf>
    <xf numFmtId="3" fontId="23" fillId="34" borderId="24" xfId="1" applyNumberFormat="1" applyFont="1" applyFill="1" applyBorder="1" applyAlignment="1">
      <alignment horizontal="right" vertical="center" wrapText="1"/>
    </xf>
    <xf numFmtId="3" fontId="26" fillId="34" borderId="24" xfId="1" applyNumberFormat="1" applyFont="1" applyFill="1" applyBorder="1" applyAlignment="1">
      <alignment horizontal="right" vertical="center" wrapText="1"/>
    </xf>
    <xf numFmtId="166" fontId="26" fillId="34" borderId="24" xfId="1" applyNumberFormat="1" applyFont="1" applyFill="1" applyBorder="1" applyAlignment="1">
      <alignment horizontal="right" vertical="center" wrapText="1"/>
    </xf>
    <xf numFmtId="166" fontId="23" fillId="34" borderId="23" xfId="1" applyNumberFormat="1" applyFont="1" applyFill="1" applyBorder="1" applyAlignment="1">
      <alignment vertical="center"/>
    </xf>
    <xf numFmtId="166" fontId="23" fillId="34" borderId="25" xfId="1" applyNumberFormat="1" applyFont="1" applyFill="1" applyBorder="1" applyAlignment="1">
      <alignment vertical="center"/>
    </xf>
    <xf numFmtId="3" fontId="23" fillId="34" borderId="25" xfId="1" applyNumberFormat="1" applyFont="1" applyFill="1" applyBorder="1" applyAlignment="1">
      <alignment horizontal="right" vertical="center" wrapText="1"/>
    </xf>
    <xf numFmtId="3" fontId="23" fillId="34" borderId="26" xfId="1" applyNumberFormat="1" applyFont="1" applyFill="1" applyBorder="1" applyAlignment="1">
      <alignment horizontal="right" vertical="center" wrapText="1"/>
    </xf>
    <xf numFmtId="166" fontId="23" fillId="34" borderId="25" xfId="1" applyNumberFormat="1" applyFont="1" applyFill="1" applyBorder="1" applyAlignment="1">
      <alignment horizontal="right" vertical="center" wrapText="1"/>
    </xf>
    <xf numFmtId="166" fontId="23" fillId="34" borderId="26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1" fillId="34" borderId="0" xfId="0" applyFont="1" applyFill="1" applyBorder="1" applyAlignment="1"/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/>
    </xf>
    <xf numFmtId="3" fontId="20" fillId="34" borderId="12" xfId="1" applyNumberFormat="1" applyFont="1" applyFill="1" applyBorder="1" applyAlignment="1">
      <alignment horizontal="right" vertical="center" wrapText="1"/>
    </xf>
    <xf numFmtId="3" fontId="20" fillId="34" borderId="10" xfId="1" applyNumberFormat="1" applyFont="1" applyFill="1" applyBorder="1" applyAlignment="1">
      <alignment horizontal="right" vertical="center" wrapText="1"/>
    </xf>
    <xf numFmtId="3" fontId="20" fillId="34" borderId="12" xfId="0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right" vertical="center"/>
    </xf>
    <xf numFmtId="3" fontId="21" fillId="34" borderId="12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left"/>
    </xf>
    <xf numFmtId="3" fontId="21" fillId="34" borderId="12" xfId="0" applyNumberFormat="1" applyFont="1" applyFill="1" applyBorder="1" applyAlignment="1">
      <alignment horizontal="right"/>
    </xf>
    <xf numFmtId="3" fontId="21" fillId="34" borderId="10" xfId="0" applyNumberFormat="1" applyFont="1" applyFill="1" applyBorder="1" applyAlignment="1">
      <alignment horizontal="right"/>
    </xf>
    <xf numFmtId="3" fontId="21" fillId="34" borderId="16" xfId="0" applyNumberFormat="1" applyFont="1" applyFill="1" applyBorder="1" applyAlignment="1">
      <alignment horizontal="right"/>
    </xf>
    <xf numFmtId="3" fontId="21" fillId="34" borderId="18" xfId="0" applyNumberFormat="1" applyFont="1" applyFill="1" applyBorder="1" applyAlignment="1">
      <alignment horizontal="right"/>
    </xf>
    <xf numFmtId="3" fontId="26" fillId="34" borderId="12" xfId="0" applyNumberFormat="1" applyFont="1" applyFill="1" applyBorder="1" applyAlignment="1">
      <alignment horizontal="right" vertical="center"/>
    </xf>
    <xf numFmtId="3" fontId="26" fillId="34" borderId="10" xfId="0" applyNumberFormat="1" applyFont="1" applyFill="1" applyBorder="1" applyAlignment="1">
      <alignment horizontal="right" vertical="center"/>
    </xf>
    <xf numFmtId="3" fontId="20" fillId="34" borderId="16" xfId="0" applyNumberFormat="1" applyFont="1" applyFill="1" applyBorder="1" applyAlignment="1">
      <alignment horizontal="right" vertical="center"/>
    </xf>
    <xf numFmtId="3" fontId="20" fillId="34" borderId="18" xfId="0" applyNumberFormat="1" applyFont="1" applyFill="1" applyBorder="1" applyAlignment="1">
      <alignment horizontal="right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oneda" xfId="43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CGN%2020015%20001%20saldos%20y%20movimient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vian.jaramillo\Desktop\CCECorporativa\VIVIAN%20JARAMILLO\AGENCIA\CONTABILIDAD\Estados%20Financieros\Noviembre2015\saldos%20y%20movimientos%20ECP%20NOV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IVI%20CCE\NOTAS%20VIGENCIA%202013\ECB%20Diciembre%202013%20def%2017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pag 1"/>
      <sheetName val="reporte pag 1 (2)"/>
    </sheetNames>
    <sheetDataSet>
      <sheetData sheetId="0" refreshError="1"/>
      <sheetData sheetId="1">
        <row r="13">
          <cell r="C13">
            <v>38000</v>
          </cell>
        </row>
        <row r="15">
          <cell r="C15">
            <v>54166</v>
          </cell>
        </row>
        <row r="18">
          <cell r="C18">
            <v>1083778</v>
          </cell>
        </row>
        <row r="21">
          <cell r="C21">
            <v>6252</v>
          </cell>
        </row>
        <row r="22">
          <cell r="C22">
            <v>681</v>
          </cell>
        </row>
        <row r="27">
          <cell r="C27">
            <v>13582</v>
          </cell>
        </row>
        <row r="31">
          <cell r="C31">
            <v>16907</v>
          </cell>
        </row>
        <row r="33">
          <cell r="C33">
            <v>10721</v>
          </cell>
        </row>
        <row r="35">
          <cell r="C35">
            <v>920747</v>
          </cell>
        </row>
        <row r="38">
          <cell r="C38">
            <v>845069</v>
          </cell>
        </row>
        <row r="41">
          <cell r="C41">
            <v>2821</v>
          </cell>
        </row>
        <row r="43">
          <cell r="C43">
            <v>-312828</v>
          </cell>
        </row>
        <row r="50">
          <cell r="C50">
            <v>1195</v>
          </cell>
        </row>
        <row r="52">
          <cell r="C52">
            <v>2711039</v>
          </cell>
        </row>
        <row r="54">
          <cell r="C54">
            <v>-2021520</v>
          </cell>
        </row>
        <row r="58">
          <cell r="C58">
            <v>151750</v>
          </cell>
        </row>
        <row r="61">
          <cell r="C61">
            <v>15365</v>
          </cell>
        </row>
        <row r="73">
          <cell r="C73">
            <v>79899</v>
          </cell>
        </row>
        <row r="84">
          <cell r="C84">
            <v>17173</v>
          </cell>
        </row>
        <row r="93">
          <cell r="C93">
            <v>508826</v>
          </cell>
        </row>
        <row r="106">
          <cell r="C106">
            <v>782692</v>
          </cell>
        </row>
        <row r="108">
          <cell r="C108">
            <v>-818065</v>
          </cell>
        </row>
        <row r="114">
          <cell r="C114">
            <v>-293683</v>
          </cell>
        </row>
        <row r="119">
          <cell r="C119">
            <v>5512797</v>
          </cell>
        </row>
        <row r="122">
          <cell r="C122">
            <v>5824</v>
          </cell>
        </row>
        <row r="125">
          <cell r="C125">
            <v>1</v>
          </cell>
        </row>
        <row r="131">
          <cell r="C131">
            <v>1048780</v>
          </cell>
        </row>
        <row r="143">
          <cell r="C143">
            <v>154309</v>
          </cell>
        </row>
        <row r="149">
          <cell r="C149">
            <v>30596</v>
          </cell>
        </row>
        <row r="152">
          <cell r="C152">
            <v>365228</v>
          </cell>
        </row>
        <row r="166">
          <cell r="C166">
            <v>997220</v>
          </cell>
        </row>
        <row r="170">
          <cell r="C170">
            <v>295</v>
          </cell>
        </row>
        <row r="173">
          <cell r="C173">
            <v>154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r (11)"/>
      <sheetName val="Exportar (12)"/>
    </sheetNames>
    <sheetDataSet>
      <sheetData sheetId="0"/>
      <sheetData sheetId="1">
        <row r="18">
          <cell r="F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"/>
      <sheetName val="Est. Act. FESA"/>
      <sheetName val="Hoja1"/>
    </sheetNames>
    <sheetDataSet>
      <sheetData sheetId="0">
        <row r="20">
          <cell r="B20" t="str">
            <v>Inversiones Administración de Liquidez</v>
          </cell>
        </row>
        <row r="21">
          <cell r="B21" t="str">
            <v>en Títulos de Deuda</v>
          </cell>
        </row>
      </sheetData>
      <sheetData sheetId="1">
        <row r="33">
          <cell r="B33" t="str">
            <v>Generales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zoomScaleNormal="100" workbookViewId="0">
      <selection activeCell="N23" sqref="N23"/>
    </sheetView>
  </sheetViews>
  <sheetFormatPr baseColWidth="10" defaultRowHeight="12.75" x14ac:dyDescent="0.25"/>
  <cols>
    <col min="1" max="1" width="1" style="10" customWidth="1"/>
    <col min="2" max="2" width="28.42578125" style="10" customWidth="1"/>
    <col min="3" max="3" width="5.85546875" style="10" customWidth="1"/>
    <col min="4" max="4" width="12.85546875" style="18" customWidth="1"/>
    <col min="5" max="5" width="0.7109375" style="10" customWidth="1"/>
    <col min="6" max="6" width="12.5703125" style="10" customWidth="1"/>
    <col min="7" max="7" width="2.7109375" style="10" customWidth="1"/>
    <col min="8" max="8" width="28.7109375" style="10" customWidth="1"/>
    <col min="9" max="9" width="4.5703125" style="21" customWidth="1"/>
    <col min="10" max="10" width="12.28515625" style="10" customWidth="1"/>
    <col min="11" max="11" width="0.7109375" style="10" customWidth="1"/>
    <col min="12" max="12" width="13.28515625" style="10" customWidth="1"/>
    <col min="13" max="13" width="1" style="10" customWidth="1"/>
    <col min="14" max="14" width="12.7109375" style="10" customWidth="1"/>
    <col min="15" max="15" width="1.7109375" style="10" customWidth="1"/>
    <col min="16" max="16" width="11.140625" style="10" customWidth="1"/>
    <col min="17" max="17" width="11.85546875" style="10" customWidth="1"/>
    <col min="18" max="18" width="11.42578125" style="10"/>
    <col min="19" max="19" width="15.85546875" style="12" customWidth="1"/>
    <col min="20" max="20" width="11.42578125" style="10"/>
    <col min="21" max="21" width="10.140625" style="10" customWidth="1"/>
    <col min="22" max="16384" width="11.42578125" style="10"/>
  </cols>
  <sheetData>
    <row r="1" spans="2:19" x14ac:dyDescent="0.25">
      <c r="B1" s="213" t="s">
        <v>55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N1" s="10">
        <v>1000</v>
      </c>
    </row>
    <row r="2" spans="2:19" x14ac:dyDescent="0.25">
      <c r="B2" s="213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2:19" x14ac:dyDescent="0.25">
      <c r="B3" s="213" t="s">
        <v>216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2:19" x14ac:dyDescent="0.25">
      <c r="B4" s="213" t="s">
        <v>45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2:19" ht="15" customHeight="1" x14ac:dyDescent="0.25">
      <c r="B5" s="213" t="s">
        <v>46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2:19" ht="8.25" customHeight="1" x14ac:dyDescent="0.25">
      <c r="D6" s="134"/>
      <c r="J6" s="135"/>
    </row>
    <row r="7" spans="2:19" ht="12" customHeight="1" x14ac:dyDescent="0.25"/>
    <row r="8" spans="2:19" s="30" customFormat="1" ht="13.5" x14ac:dyDescent="0.25">
      <c r="B8" s="211" t="s">
        <v>20</v>
      </c>
      <c r="C8" s="211" t="s">
        <v>40</v>
      </c>
      <c r="D8" s="66" t="s">
        <v>41</v>
      </c>
      <c r="E8" s="47"/>
      <c r="F8" s="66" t="s">
        <v>42</v>
      </c>
      <c r="G8" s="10"/>
      <c r="H8" s="212" t="s">
        <v>43</v>
      </c>
      <c r="I8" s="211" t="s">
        <v>40</v>
      </c>
      <c r="J8" s="66" t="s">
        <v>41</v>
      </c>
      <c r="K8" s="47"/>
      <c r="L8" s="66" t="s">
        <v>42</v>
      </c>
      <c r="N8" s="31"/>
      <c r="S8" s="31"/>
    </row>
    <row r="9" spans="2:19" x14ac:dyDescent="0.25">
      <c r="B9" s="211"/>
      <c r="C9" s="211"/>
      <c r="D9" s="33">
        <v>42460</v>
      </c>
      <c r="E9" s="17"/>
      <c r="F9" s="33">
        <v>42094</v>
      </c>
      <c r="G9" s="16"/>
      <c r="H9" s="211"/>
      <c r="I9" s="211"/>
      <c r="J9" s="33">
        <v>42460</v>
      </c>
      <c r="K9" s="17"/>
      <c r="L9" s="33">
        <v>42094</v>
      </c>
      <c r="N9" s="12"/>
    </row>
    <row r="10" spans="2:19" x14ac:dyDescent="0.25">
      <c r="B10" s="47"/>
      <c r="C10" s="47"/>
      <c r="D10" s="17"/>
      <c r="E10" s="17"/>
      <c r="F10" s="17"/>
      <c r="G10" s="16"/>
      <c r="H10" s="47"/>
      <c r="I10" s="47"/>
      <c r="J10" s="17"/>
      <c r="K10" s="17"/>
      <c r="L10" s="17"/>
      <c r="N10" s="12"/>
    </row>
    <row r="11" spans="2:19" x14ac:dyDescent="0.25">
      <c r="B11" s="14"/>
      <c r="E11" s="16"/>
      <c r="F11" s="18"/>
      <c r="I11" s="19"/>
    </row>
    <row r="12" spans="2:19" ht="16.5" customHeight="1" x14ac:dyDescent="0.25">
      <c r="B12" s="14" t="s">
        <v>1</v>
      </c>
      <c r="C12" s="47"/>
      <c r="D12" s="43">
        <f>+D14+D18+D23+D26</f>
        <v>1182877</v>
      </c>
      <c r="F12" s="43">
        <f>+F14+F18+F23+F26</f>
        <v>1935252</v>
      </c>
      <c r="H12" s="14" t="s">
        <v>5</v>
      </c>
      <c r="I12" s="47"/>
      <c r="J12" s="20">
        <f>+J15+J27+J30+J23</f>
        <v>773013</v>
      </c>
      <c r="L12" s="22">
        <f>+L15+L27+L30</f>
        <v>552574</v>
      </c>
      <c r="N12" s="44"/>
    </row>
    <row r="13" spans="2:19" x14ac:dyDescent="0.25">
      <c r="C13" s="47"/>
      <c r="D13" s="21"/>
      <c r="F13" s="21"/>
      <c r="H13" s="28"/>
      <c r="I13" s="47"/>
      <c r="J13" s="21"/>
      <c r="L13" s="23"/>
    </row>
    <row r="14" spans="2:19" ht="15" customHeight="1" x14ac:dyDescent="0.25">
      <c r="B14" s="14" t="s">
        <v>2</v>
      </c>
      <c r="C14" s="47">
        <v>4</v>
      </c>
      <c r="D14" s="22">
        <f>SUM(D15:D16)</f>
        <v>92166</v>
      </c>
      <c r="F14" s="22">
        <f>SUM(F15:F16)</f>
        <v>169795</v>
      </c>
    </row>
    <row r="15" spans="2:19" ht="16.5" customHeight="1" x14ac:dyDescent="0.25">
      <c r="B15" s="10" t="s">
        <v>52</v>
      </c>
      <c r="D15" s="45">
        <f>+'[1]reporte pag 1 (2)'!$C$13</f>
        <v>38000</v>
      </c>
      <c r="F15" s="171">
        <v>37300</v>
      </c>
      <c r="H15" s="29" t="s">
        <v>6</v>
      </c>
      <c r="I15" s="47">
        <v>10</v>
      </c>
      <c r="J15" s="22">
        <f>SUM(J17:J20)</f>
        <v>247014</v>
      </c>
      <c r="L15" s="22">
        <f>SUM(L17:L20)</f>
        <v>303932</v>
      </c>
    </row>
    <row r="16" spans="2:19" ht="15" customHeight="1" x14ac:dyDescent="0.25">
      <c r="B16" s="10" t="s">
        <v>3</v>
      </c>
      <c r="C16" s="47"/>
      <c r="D16" s="40">
        <f>+'[1]reporte pag 1 (2)'!$C$15</f>
        <v>54166</v>
      </c>
      <c r="F16" s="40">
        <v>132495</v>
      </c>
    </row>
    <row r="17" spans="2:17" ht="13.5" customHeight="1" x14ac:dyDescent="0.25">
      <c r="D17" s="41"/>
      <c r="F17" s="7"/>
      <c r="H17" s="10" t="s">
        <v>56</v>
      </c>
      <c r="J17" s="63">
        <f>+'[1]reporte pag 1 (2)'!$C$58</f>
        <v>151750</v>
      </c>
      <c r="L17" s="133">
        <v>251182</v>
      </c>
      <c r="P17" s="23"/>
    </row>
    <row r="18" spans="2:17" ht="12.75" customHeight="1" x14ac:dyDescent="0.25">
      <c r="B18" s="14" t="s">
        <v>81</v>
      </c>
      <c r="C18" s="47">
        <v>5</v>
      </c>
      <c r="D18" s="214">
        <f>SUM(D20)</f>
        <v>0</v>
      </c>
      <c r="F18" s="216">
        <f>+F20</f>
        <v>1357932</v>
      </c>
      <c r="H18" s="10" t="s">
        <v>7</v>
      </c>
      <c r="J18" s="63">
        <f>+'[1]reporte pag 1 (2)'!$C$61</f>
        <v>15365</v>
      </c>
      <c r="L18" s="133">
        <v>379</v>
      </c>
      <c r="P18" s="23"/>
      <c r="Q18" s="23"/>
    </row>
    <row r="19" spans="2:17" ht="15" customHeight="1" x14ac:dyDescent="0.25">
      <c r="B19" s="14" t="s">
        <v>82</v>
      </c>
      <c r="D19" s="215"/>
      <c r="F19" s="217"/>
      <c r="H19" s="10" t="s">
        <v>48</v>
      </c>
      <c r="I19" s="47"/>
      <c r="J19" s="39">
        <f>+'[1]reporte pag 1 (2)'!$C$73</f>
        <v>79899</v>
      </c>
      <c r="L19" s="39">
        <v>52371</v>
      </c>
    </row>
    <row r="20" spans="2:17" ht="13.5" customHeight="1" x14ac:dyDescent="0.25">
      <c r="B20" s="10" t="s">
        <v>84</v>
      </c>
      <c r="D20" s="218">
        <f>+'[2]Exportar (12)'!$F$18</f>
        <v>0</v>
      </c>
      <c r="F20" s="218">
        <v>1357932</v>
      </c>
      <c r="H20" s="10" t="s">
        <v>100</v>
      </c>
      <c r="I20" s="47"/>
      <c r="J20" s="127">
        <v>0</v>
      </c>
      <c r="L20" s="23">
        <v>0</v>
      </c>
      <c r="P20" s="23"/>
    </row>
    <row r="21" spans="2:17" ht="13.5" customHeight="1" x14ac:dyDescent="0.25">
      <c r="B21" s="10" t="s">
        <v>85</v>
      </c>
      <c r="D21" s="219"/>
      <c r="F21" s="219"/>
      <c r="Q21" s="24"/>
    </row>
    <row r="22" spans="2:17" ht="12.75" customHeight="1" x14ac:dyDescent="0.25">
      <c r="F22" s="65"/>
    </row>
    <row r="23" spans="2:17" ht="15.75" customHeight="1" x14ac:dyDescent="0.25">
      <c r="B23" s="14" t="s">
        <v>93</v>
      </c>
      <c r="C23" s="47">
        <v>6</v>
      </c>
      <c r="D23" s="22">
        <f>SUM(D24:D24)</f>
        <v>1083778</v>
      </c>
      <c r="F23" s="43">
        <f>+F24</f>
        <v>407525</v>
      </c>
      <c r="H23" s="14" t="s">
        <v>218</v>
      </c>
      <c r="I23" s="208">
        <v>11</v>
      </c>
      <c r="J23" s="38">
        <f>SUM(J25)</f>
        <v>17173</v>
      </c>
      <c r="L23" s="38">
        <f>SUM(L25)</f>
        <v>0</v>
      </c>
    </row>
    <row r="24" spans="2:17" ht="15" customHeight="1" x14ac:dyDescent="0.25">
      <c r="B24" s="10" t="s">
        <v>149</v>
      </c>
      <c r="D24" s="40">
        <f>+'[1]reporte pag 1 (2)'!$C$18</f>
        <v>1083778</v>
      </c>
      <c r="F24" s="42">
        <v>407525</v>
      </c>
      <c r="H24" s="14" t="s">
        <v>219</v>
      </c>
      <c r="I24" s="208"/>
      <c r="J24" s="39"/>
      <c r="L24" s="209"/>
    </row>
    <row r="25" spans="2:17" ht="14.25" customHeight="1" x14ac:dyDescent="0.25">
      <c r="H25" s="10" t="s">
        <v>57</v>
      </c>
      <c r="I25" s="208"/>
      <c r="J25" s="39">
        <f>+'[1]reporte pag 1 (2)'!$C$84</f>
        <v>17173</v>
      </c>
      <c r="L25" s="209">
        <v>0</v>
      </c>
    </row>
    <row r="26" spans="2:17" ht="18" customHeight="1" x14ac:dyDescent="0.25">
      <c r="B26" s="14" t="s">
        <v>95</v>
      </c>
      <c r="C26" s="197">
        <v>7</v>
      </c>
      <c r="D26" s="43">
        <f>SUM(D27:D28)</f>
        <v>6933</v>
      </c>
      <c r="F26" s="43">
        <f>+F27</f>
        <v>0</v>
      </c>
      <c r="P26" s="12"/>
    </row>
    <row r="27" spans="2:17" ht="16.5" customHeight="1" x14ac:dyDescent="0.25">
      <c r="B27" s="10" t="s">
        <v>194</v>
      </c>
      <c r="D27" s="40">
        <f>+'[1]reporte pag 1 (2)'!$C$21</f>
        <v>6252</v>
      </c>
      <c r="F27" s="136">
        <v>0</v>
      </c>
      <c r="H27" s="14" t="s">
        <v>213</v>
      </c>
      <c r="I27" s="126"/>
      <c r="J27" s="38">
        <f>+J28</f>
        <v>508826</v>
      </c>
      <c r="L27" s="38">
        <f>SUM(L28)</f>
        <v>248516</v>
      </c>
    </row>
    <row r="28" spans="2:17" ht="15" customHeight="1" x14ac:dyDescent="0.2">
      <c r="B28" s="10" t="s">
        <v>195</v>
      </c>
      <c r="D28" s="40">
        <f>+'[1]reporte pag 1 (2)'!$C$22</f>
        <v>681</v>
      </c>
      <c r="F28" s="181">
        <v>0</v>
      </c>
      <c r="H28" s="210" t="s">
        <v>214</v>
      </c>
      <c r="I28" s="139"/>
      <c r="J28" s="39">
        <f>+'[1]reporte pag 1 (2)'!$C$93</f>
        <v>508826</v>
      </c>
      <c r="L28" s="175">
        <v>248516</v>
      </c>
      <c r="Q28" s="12"/>
    </row>
    <row r="29" spans="2:17" ht="15" customHeight="1" x14ac:dyDescent="0.25">
      <c r="Q29" s="12"/>
    </row>
    <row r="30" spans="2:17" x14ac:dyDescent="0.25">
      <c r="D30" s="40"/>
      <c r="F30" s="181"/>
      <c r="H30" s="14" t="s">
        <v>151</v>
      </c>
      <c r="I30" s="19">
        <v>12</v>
      </c>
      <c r="J30" s="22">
        <f>+J31</f>
        <v>0</v>
      </c>
      <c r="L30" s="22">
        <f>+L31</f>
        <v>126</v>
      </c>
      <c r="Q30" s="12"/>
    </row>
    <row r="31" spans="2:17" ht="17.25" customHeight="1" x14ac:dyDescent="0.25">
      <c r="B31" s="14" t="s">
        <v>66</v>
      </c>
      <c r="C31" s="47"/>
      <c r="D31" s="38">
        <f>+D33+D42</f>
        <v>2187733</v>
      </c>
      <c r="F31" s="38">
        <f>+F33+F42</f>
        <v>2076509.8750799999</v>
      </c>
      <c r="H31" s="10" t="s">
        <v>152</v>
      </c>
      <c r="J31" s="164">
        <v>0</v>
      </c>
      <c r="L31" s="137">
        <v>126</v>
      </c>
    </row>
    <row r="32" spans="2:17" ht="21.75" customHeight="1" x14ac:dyDescent="0.25">
      <c r="B32" s="14"/>
      <c r="C32" s="47"/>
      <c r="D32" s="43"/>
      <c r="F32" s="43"/>
    </row>
    <row r="33" spans="2:17" ht="15.75" customHeight="1" x14ac:dyDescent="0.25">
      <c r="B33" s="14" t="s">
        <v>63</v>
      </c>
      <c r="C33" s="47">
        <v>8</v>
      </c>
      <c r="D33" s="64">
        <f>SUM(D34:D40)</f>
        <v>1497019</v>
      </c>
      <c r="F33" s="179">
        <f>SUM(F34:F40)</f>
        <v>667656.01300000004</v>
      </c>
      <c r="H33" s="14" t="s">
        <v>8</v>
      </c>
      <c r="I33" s="47"/>
      <c r="J33" s="20">
        <f>+J37</f>
        <v>2597597</v>
      </c>
      <c r="L33" s="20">
        <f>+L37</f>
        <v>3459187.88</v>
      </c>
      <c r="P33" s="23"/>
    </row>
    <row r="34" spans="2:17" ht="14.25" customHeight="1" x14ac:dyDescent="0.25">
      <c r="B34" s="10" t="s">
        <v>185</v>
      </c>
      <c r="C34" s="165"/>
      <c r="D34" s="166">
        <f>+'[1]reporte pag 1 (2)'!$C$27</f>
        <v>13582</v>
      </c>
      <c r="F34" s="166">
        <v>51993</v>
      </c>
    </row>
    <row r="35" spans="2:17" ht="14.25" customHeight="1" x14ac:dyDescent="0.25">
      <c r="B35" s="10" t="s">
        <v>190</v>
      </c>
      <c r="C35" s="177"/>
      <c r="D35" s="178">
        <f>+'[1]reporte pag 1 (2)'!$C$31</f>
        <v>16907</v>
      </c>
      <c r="F35" s="178">
        <v>0</v>
      </c>
    </row>
    <row r="36" spans="2:17" ht="13.5" customHeight="1" x14ac:dyDescent="0.25">
      <c r="B36" s="10" t="s">
        <v>64</v>
      </c>
      <c r="D36" s="40">
        <f>+'[1]reporte pag 1 (2)'!$C$33</f>
        <v>10721</v>
      </c>
      <c r="F36" s="63">
        <v>5780</v>
      </c>
    </row>
    <row r="37" spans="2:17" ht="18.75" customHeight="1" x14ac:dyDescent="0.25">
      <c r="B37" s="10" t="s">
        <v>154</v>
      </c>
      <c r="D37" s="40">
        <f>+'[1]reporte pag 1 (2)'!$C$35</f>
        <v>920747</v>
      </c>
      <c r="F37" s="181">
        <v>633947.01300000004</v>
      </c>
      <c r="H37" s="14" t="s">
        <v>47</v>
      </c>
      <c r="I37" s="47">
        <v>13</v>
      </c>
      <c r="J37" s="20">
        <f>SUM(J39:J45)</f>
        <v>2597597</v>
      </c>
      <c r="L37" s="20">
        <f>SUM(L39:L44)</f>
        <v>3459187.88</v>
      </c>
    </row>
    <row r="38" spans="2:17" ht="14.25" customHeight="1" x14ac:dyDescent="0.25">
      <c r="B38" s="10" t="s">
        <v>94</v>
      </c>
      <c r="D38" s="40">
        <f>+'[1]reporte pag 1 (2)'!$C$38</f>
        <v>845069</v>
      </c>
      <c r="F38" s="40">
        <v>47789</v>
      </c>
    </row>
    <row r="39" spans="2:17" ht="14.25" customHeight="1" x14ac:dyDescent="0.25">
      <c r="B39" s="10" t="s">
        <v>153</v>
      </c>
      <c r="D39" s="39">
        <f>+'[1]reporte pag 1 (2)'!$C$41</f>
        <v>2821</v>
      </c>
      <c r="F39" s="39">
        <v>1300</v>
      </c>
      <c r="H39" s="10" t="s">
        <v>98</v>
      </c>
      <c r="I39" s="47"/>
      <c r="J39" s="40">
        <f>+'[1]reporte pag 1 (2)'!$C$106</f>
        <v>782692</v>
      </c>
      <c r="L39" s="40">
        <v>2395087.88</v>
      </c>
      <c r="P39" s="44"/>
      <c r="Q39" s="44"/>
    </row>
    <row r="40" spans="2:17" ht="15" customHeight="1" x14ac:dyDescent="0.25">
      <c r="B40" s="10" t="s">
        <v>65</v>
      </c>
      <c r="C40" s="47"/>
      <c r="D40" s="40">
        <f>+'[1]reporte pag 1 (2)'!$C$43</f>
        <v>-312828</v>
      </c>
      <c r="F40" s="40">
        <v>-73153</v>
      </c>
      <c r="H40" s="10" t="s">
        <v>148</v>
      </c>
      <c r="J40" s="40">
        <f>+'[1]reporte pag 1 (2)'!$C$108</f>
        <v>-818065</v>
      </c>
      <c r="L40" s="140">
        <v>0</v>
      </c>
      <c r="P40" s="44"/>
    </row>
    <row r="41" spans="2:17" ht="15.75" customHeight="1" x14ac:dyDescent="0.25">
      <c r="H41" s="10" t="s">
        <v>36</v>
      </c>
      <c r="I41" s="47"/>
      <c r="J41" s="40">
        <f>+'Est. Act. FESA'!G69</f>
        <v>2926653</v>
      </c>
      <c r="L41" s="39">
        <f>+'Est. Act. FESA'!I69</f>
        <v>1279054</v>
      </c>
      <c r="Q41" s="44"/>
    </row>
    <row r="42" spans="2:17" ht="18.75" customHeight="1" x14ac:dyDescent="0.25">
      <c r="B42" s="14" t="s">
        <v>88</v>
      </c>
      <c r="C42" s="47">
        <v>9</v>
      </c>
      <c r="D42" s="38">
        <f>SUM(D43:D45)</f>
        <v>690714</v>
      </c>
      <c r="F42" s="38">
        <f>SUM(E43:F45)</f>
        <v>1408853.8620799999</v>
      </c>
      <c r="H42" s="10" t="s">
        <v>155</v>
      </c>
      <c r="J42" s="39">
        <v>0</v>
      </c>
      <c r="L42" s="23">
        <v>16565</v>
      </c>
    </row>
    <row r="43" spans="2:17" ht="18" customHeight="1" x14ac:dyDescent="0.25">
      <c r="B43" s="10" t="s">
        <v>192</v>
      </c>
      <c r="C43" s="180"/>
      <c r="D43" s="40">
        <f>+'[1]reporte pag 1 (2)'!$C$50</f>
        <v>1195</v>
      </c>
      <c r="F43" s="39">
        <v>0</v>
      </c>
      <c r="H43" s="10" t="s">
        <v>91</v>
      </c>
      <c r="J43" s="176">
        <f>+'[1]reporte pag 1 (2)'!$C$114</f>
        <v>-293683</v>
      </c>
      <c r="L43" s="40">
        <v>-231519</v>
      </c>
    </row>
    <row r="44" spans="2:17" ht="18" customHeight="1" x14ac:dyDescent="0.25">
      <c r="B44" s="10" t="s">
        <v>89</v>
      </c>
      <c r="D44" s="40">
        <f>+'[1]reporte pag 1 (2)'!$C$52</f>
        <v>2711039</v>
      </c>
      <c r="F44" s="39">
        <v>2518502.8620799999</v>
      </c>
      <c r="H44" s="10" t="s">
        <v>92</v>
      </c>
      <c r="L44" s="176"/>
      <c r="N44" s="12"/>
    </row>
    <row r="45" spans="2:17" ht="14.25" customHeight="1" x14ac:dyDescent="0.25">
      <c r="B45" s="10" t="s">
        <v>90</v>
      </c>
      <c r="C45" s="47"/>
      <c r="D45" s="40">
        <f>+'[1]reporte pag 1 (2)'!$C$54</f>
        <v>-2021520</v>
      </c>
      <c r="F45" s="40">
        <v>-1109649</v>
      </c>
      <c r="J45" s="176"/>
      <c r="L45" s="176"/>
      <c r="N45" s="12"/>
    </row>
    <row r="46" spans="2:17" x14ac:dyDescent="0.25">
      <c r="I46" s="47"/>
      <c r="N46" s="12"/>
    </row>
    <row r="47" spans="2:17" ht="18.75" customHeight="1" thickBot="1" x14ac:dyDescent="0.3">
      <c r="B47" s="67" t="s">
        <v>4</v>
      </c>
      <c r="C47" s="132"/>
      <c r="D47" s="167">
        <f>+D12+D31</f>
        <v>3370610</v>
      </c>
      <c r="E47" s="19"/>
      <c r="F47" s="167">
        <f>+F12+F31</f>
        <v>4011761.8750799997</v>
      </c>
      <c r="H47" s="67" t="s">
        <v>9</v>
      </c>
      <c r="I47" s="132"/>
      <c r="J47" s="167">
        <f>+J12+J33</f>
        <v>3370610</v>
      </c>
      <c r="K47" s="19"/>
      <c r="L47" s="167">
        <f>+L12+L33</f>
        <v>4011761.88</v>
      </c>
      <c r="N47" s="37">
        <f>+D47-J47</f>
        <v>0</v>
      </c>
      <c r="O47" s="14"/>
      <c r="P47" s="37">
        <f>+F47-L47</f>
        <v>-4.9200002104043961E-3</v>
      </c>
    </row>
    <row r="48" spans="2:17" ht="13.5" thickTop="1" x14ac:dyDescent="0.25">
      <c r="B48" s="14"/>
      <c r="C48" s="165"/>
      <c r="D48" s="19"/>
      <c r="E48" s="19"/>
      <c r="F48" s="19"/>
      <c r="H48" s="14"/>
      <c r="I48" s="165"/>
      <c r="J48" s="19"/>
      <c r="K48" s="19"/>
      <c r="L48" s="19"/>
      <c r="N48" s="37"/>
      <c r="O48" s="14"/>
      <c r="P48" s="37"/>
    </row>
    <row r="49" spans="1:17" ht="6" customHeight="1" x14ac:dyDescent="0.25">
      <c r="N49" s="12"/>
    </row>
    <row r="50" spans="1:17" ht="17.25" customHeight="1" x14ac:dyDescent="0.25">
      <c r="B50" s="14" t="s">
        <v>175</v>
      </c>
      <c r="D50" s="36">
        <f>+D51+D54</f>
        <v>0</v>
      </c>
      <c r="F50" s="14">
        <v>0</v>
      </c>
      <c r="H50" s="14" t="s">
        <v>176</v>
      </c>
      <c r="J50" s="36">
        <f>+J51+J54</f>
        <v>0</v>
      </c>
      <c r="L50" s="14">
        <v>0</v>
      </c>
      <c r="N50" s="12"/>
    </row>
    <row r="51" spans="1:17" ht="17.25" customHeight="1" x14ac:dyDescent="0.25">
      <c r="B51" s="14" t="s">
        <v>177</v>
      </c>
      <c r="D51" s="36">
        <f>+D52+D53</f>
        <v>8527746</v>
      </c>
      <c r="F51" s="14">
        <v>0</v>
      </c>
      <c r="H51" s="14" t="s">
        <v>181</v>
      </c>
      <c r="J51" s="36">
        <f>+J52+J53</f>
        <v>26441094</v>
      </c>
      <c r="L51" s="14">
        <v>0</v>
      </c>
      <c r="N51" s="12"/>
    </row>
    <row r="52" spans="1:17" ht="17.25" customHeight="1" x14ac:dyDescent="0.25">
      <c r="B52" s="10" t="s">
        <v>178</v>
      </c>
      <c r="D52" s="172">
        <v>8527746</v>
      </c>
      <c r="F52" s="10">
        <v>0</v>
      </c>
      <c r="H52" s="10" t="s">
        <v>182</v>
      </c>
      <c r="J52" s="172">
        <v>15513751</v>
      </c>
      <c r="L52" s="10">
        <v>0</v>
      </c>
      <c r="N52" s="12"/>
    </row>
    <row r="53" spans="1:17" ht="17.25" customHeight="1" x14ac:dyDescent="0.25">
      <c r="B53" s="10" t="s">
        <v>187</v>
      </c>
      <c r="D53" s="173">
        <v>0</v>
      </c>
      <c r="F53" s="10">
        <v>0</v>
      </c>
      <c r="H53" s="10" t="s">
        <v>183</v>
      </c>
      <c r="J53" s="172">
        <v>10927343</v>
      </c>
      <c r="L53" s="10">
        <v>0</v>
      </c>
      <c r="N53" s="12"/>
      <c r="P53" s="23"/>
    </row>
    <row r="54" spans="1:17" ht="17.25" customHeight="1" x14ac:dyDescent="0.25">
      <c r="B54" s="14" t="s">
        <v>179</v>
      </c>
      <c r="D54" s="36">
        <f>+D55</f>
        <v>-8527746</v>
      </c>
      <c r="E54" s="14"/>
      <c r="F54" s="14">
        <v>0</v>
      </c>
      <c r="H54" s="14" t="s">
        <v>184</v>
      </c>
      <c r="J54" s="36">
        <f>+J55</f>
        <v>-26441094</v>
      </c>
      <c r="L54" s="14">
        <v>0</v>
      </c>
      <c r="N54" s="12"/>
      <c r="P54" s="12"/>
    </row>
    <row r="55" spans="1:17" ht="17.25" customHeight="1" x14ac:dyDescent="0.25">
      <c r="B55" s="10" t="s">
        <v>180</v>
      </c>
      <c r="D55" s="172">
        <v>-8527746</v>
      </c>
      <c r="F55" s="10">
        <v>0</v>
      </c>
      <c r="H55" s="10" t="s">
        <v>186</v>
      </c>
      <c r="J55" s="172">
        <v>-26441094</v>
      </c>
      <c r="L55" s="10">
        <v>0</v>
      </c>
      <c r="N55" s="12"/>
    </row>
    <row r="56" spans="1:17" ht="15" customHeight="1" x14ac:dyDescent="0.25">
      <c r="N56" s="12"/>
    </row>
    <row r="57" spans="1:17" x14ac:dyDescent="0.25">
      <c r="D57" s="46"/>
      <c r="F57" s="23"/>
      <c r="N57" s="12"/>
    </row>
    <row r="58" spans="1:17" ht="12.75" customHeight="1" x14ac:dyDescent="0.25">
      <c r="D58" s="46"/>
      <c r="N58" s="12"/>
    </row>
    <row r="60" spans="1:17" x14ac:dyDescent="0.25">
      <c r="B60" s="7"/>
      <c r="C60" s="7"/>
      <c r="D60" s="8"/>
      <c r="E60" s="9"/>
      <c r="F60" s="9"/>
      <c r="H60" s="7"/>
      <c r="I60" s="7"/>
      <c r="J60" s="8"/>
      <c r="K60" s="11"/>
      <c r="L60" s="11"/>
      <c r="Q60" s="12"/>
    </row>
    <row r="61" spans="1:17" ht="15" customHeight="1" x14ac:dyDescent="0.25">
      <c r="A61" s="15"/>
      <c r="B61" s="14" t="s">
        <v>21</v>
      </c>
      <c r="D61" s="14"/>
      <c r="E61" s="47"/>
      <c r="F61" s="47"/>
      <c r="H61" s="14" t="s">
        <v>22</v>
      </c>
      <c r="I61" s="10"/>
      <c r="J61" s="14"/>
      <c r="K61" s="47"/>
      <c r="L61" s="11"/>
    </row>
    <row r="62" spans="1:17" ht="13.5" customHeight="1" x14ac:dyDescent="0.25">
      <c r="A62" s="15"/>
      <c r="B62" s="10" t="s">
        <v>51</v>
      </c>
      <c r="D62" s="10"/>
      <c r="E62" s="16"/>
      <c r="F62" s="16"/>
      <c r="H62" s="10" t="s">
        <v>86</v>
      </c>
      <c r="I62" s="10"/>
      <c r="K62" s="16"/>
      <c r="L62" s="11"/>
    </row>
    <row r="63" spans="1:17" ht="15" customHeight="1" x14ac:dyDescent="0.25">
      <c r="A63" s="15"/>
      <c r="B63" s="10" t="s">
        <v>61</v>
      </c>
      <c r="D63" s="10"/>
      <c r="E63" s="16"/>
      <c r="F63" s="16"/>
      <c r="H63" s="10" t="s">
        <v>87</v>
      </c>
      <c r="I63" s="10"/>
      <c r="K63" s="16"/>
      <c r="L63" s="11"/>
    </row>
    <row r="64" spans="1:17" ht="16.5" x14ac:dyDescent="0.25">
      <c r="A64" s="15"/>
      <c r="D64" s="10"/>
      <c r="E64" s="16"/>
      <c r="F64" s="16"/>
      <c r="I64" s="10"/>
      <c r="K64" s="16"/>
      <c r="L64" s="11"/>
      <c r="Q64" s="169"/>
    </row>
    <row r="65" spans="1:19" ht="6" customHeight="1" x14ac:dyDescent="0.25"/>
    <row r="66" spans="1:19" x14ac:dyDescent="0.25">
      <c r="B66" s="69" t="s">
        <v>60</v>
      </c>
      <c r="N66" s="12"/>
    </row>
    <row r="67" spans="1:19" s="15" customFormat="1" ht="16.5" x14ac:dyDescent="0.25">
      <c r="A67" s="10"/>
      <c r="B67" s="10"/>
      <c r="C67" s="10"/>
      <c r="D67" s="18"/>
      <c r="E67" s="10"/>
      <c r="F67" s="10"/>
      <c r="G67" s="10"/>
      <c r="H67" s="10"/>
      <c r="I67" s="21"/>
      <c r="J67" s="10"/>
      <c r="K67" s="10"/>
      <c r="L67" s="10"/>
      <c r="N67" s="32"/>
      <c r="Q67" s="10"/>
      <c r="S67" s="32"/>
    </row>
    <row r="68" spans="1:19" s="15" customFormat="1" ht="16.5" x14ac:dyDescent="0.25">
      <c r="A68" s="10"/>
      <c r="B68" s="10"/>
      <c r="C68" s="10"/>
      <c r="D68" s="18"/>
      <c r="E68" s="10"/>
      <c r="F68" s="10"/>
      <c r="G68" s="10"/>
      <c r="H68" s="10"/>
      <c r="I68" s="21"/>
      <c r="J68" s="10"/>
      <c r="K68" s="10"/>
      <c r="L68" s="10"/>
      <c r="N68" s="32"/>
      <c r="Q68" s="10"/>
      <c r="S68" s="32"/>
    </row>
    <row r="69" spans="1:19" s="15" customFormat="1" ht="16.5" x14ac:dyDescent="0.25">
      <c r="A69" s="10"/>
      <c r="B69" s="10"/>
      <c r="C69" s="10"/>
      <c r="D69" s="18"/>
      <c r="E69" s="10"/>
      <c r="F69" s="10"/>
      <c r="G69" s="10"/>
      <c r="H69" s="10"/>
      <c r="I69" s="21"/>
      <c r="J69" s="10"/>
      <c r="K69" s="10"/>
      <c r="L69" s="10"/>
      <c r="N69" s="32"/>
      <c r="Q69" s="10"/>
      <c r="S69" s="32"/>
    </row>
    <row r="70" spans="1:19" s="15" customFormat="1" ht="16.5" x14ac:dyDescent="0.25">
      <c r="A70" s="10"/>
      <c r="G70" s="10"/>
      <c r="H70" s="10"/>
      <c r="I70" s="21"/>
      <c r="J70" s="10"/>
      <c r="K70" s="10"/>
      <c r="L70" s="10"/>
      <c r="N70" s="32"/>
      <c r="S70" s="32"/>
    </row>
    <row r="71" spans="1:19" s="15" customFormat="1" ht="16.5" x14ac:dyDescent="0.25">
      <c r="A71" s="10"/>
      <c r="G71" s="10"/>
      <c r="H71" s="10"/>
      <c r="I71" s="21"/>
      <c r="J71" s="10"/>
      <c r="K71" s="10"/>
      <c r="L71" s="10"/>
      <c r="N71" s="32"/>
      <c r="S71" s="32"/>
    </row>
    <row r="72" spans="1:19" ht="16.5" x14ac:dyDescent="0.25">
      <c r="Q72" s="15"/>
    </row>
    <row r="73" spans="1:19" ht="16.5" x14ac:dyDescent="0.25">
      <c r="D73" s="10"/>
      <c r="Q73" s="15"/>
    </row>
    <row r="74" spans="1:19" ht="16.5" x14ac:dyDescent="0.25">
      <c r="Q74" s="15"/>
    </row>
  </sheetData>
  <mergeCells count="13">
    <mergeCell ref="D18:D19"/>
    <mergeCell ref="F18:F19"/>
    <mergeCell ref="D20:D21"/>
    <mergeCell ref="F20:F21"/>
    <mergeCell ref="B8:B9"/>
    <mergeCell ref="C8:C9"/>
    <mergeCell ref="H8:H9"/>
    <mergeCell ref="I8:I9"/>
    <mergeCell ref="B1:L1"/>
    <mergeCell ref="B2:L2"/>
    <mergeCell ref="B3:L3"/>
    <mergeCell ref="B4:L4"/>
    <mergeCell ref="B5:L5"/>
  </mergeCells>
  <printOptions horizontalCentered="1"/>
  <pageMargins left="0.39370078740157483" right="0.39370078740157483" top="0.78740157480314965" bottom="0.59055118110236227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8"/>
  <sheetViews>
    <sheetView topLeftCell="A16" zoomScaleNormal="100" workbookViewId="0">
      <selection activeCell="K69" sqref="K69"/>
    </sheetView>
  </sheetViews>
  <sheetFormatPr baseColWidth="10" defaultRowHeight="12.75" x14ac:dyDescent="0.25"/>
  <cols>
    <col min="1" max="1" width="1.7109375" style="10" customWidth="1"/>
    <col min="2" max="5" width="11.28515625" style="10" customWidth="1"/>
    <col min="6" max="6" width="4.7109375" style="9" customWidth="1"/>
    <col min="7" max="7" width="13.85546875" style="10" customWidth="1"/>
    <col min="8" max="8" width="4.7109375" style="24" customWidth="1"/>
    <col min="9" max="9" width="15.7109375" style="10" customWidth="1"/>
    <col min="10" max="10" width="1.7109375" style="10" customWidth="1"/>
    <col min="11" max="11" width="11.42578125" style="10"/>
    <col min="12" max="12" width="15" style="10" bestFit="1" customWidth="1"/>
    <col min="13" max="13" width="11.42578125" style="10"/>
    <col min="14" max="14" width="16.42578125" style="12" customWidth="1"/>
    <col min="15" max="16384" width="11.42578125" style="10"/>
  </cols>
  <sheetData>
    <row r="1" spans="2:13" ht="15" customHeight="1" x14ac:dyDescent="0.25">
      <c r="B1" s="213" t="s">
        <v>55</v>
      </c>
      <c r="C1" s="213"/>
      <c r="D1" s="213"/>
      <c r="E1" s="213"/>
      <c r="F1" s="213"/>
      <c r="G1" s="213"/>
      <c r="H1" s="213"/>
      <c r="I1" s="213"/>
      <c r="M1" s="10">
        <v>1000</v>
      </c>
    </row>
    <row r="2" spans="2:13" ht="15" customHeight="1" x14ac:dyDescent="0.25">
      <c r="B2" s="213" t="s">
        <v>10</v>
      </c>
      <c r="C2" s="213"/>
      <c r="D2" s="213"/>
      <c r="E2" s="213"/>
      <c r="F2" s="213"/>
      <c r="G2" s="213"/>
      <c r="H2" s="213"/>
      <c r="I2" s="213"/>
    </row>
    <row r="3" spans="2:13" ht="15" customHeight="1" x14ac:dyDescent="0.25">
      <c r="B3" s="213" t="s">
        <v>217</v>
      </c>
      <c r="C3" s="213"/>
      <c r="D3" s="213"/>
      <c r="E3" s="213"/>
      <c r="F3" s="213"/>
      <c r="G3" s="213"/>
      <c r="H3" s="213"/>
      <c r="I3" s="213"/>
    </row>
    <row r="4" spans="2:13" ht="15" customHeight="1" x14ac:dyDescent="0.25">
      <c r="B4" s="213" t="s">
        <v>45</v>
      </c>
      <c r="C4" s="213"/>
      <c r="D4" s="213"/>
      <c r="E4" s="213"/>
      <c r="F4" s="213"/>
      <c r="G4" s="213"/>
      <c r="H4" s="213"/>
      <c r="I4" s="213"/>
    </row>
    <row r="5" spans="2:13" ht="15" customHeight="1" x14ac:dyDescent="0.25">
      <c r="B5" s="213" t="s">
        <v>46</v>
      </c>
      <c r="C5" s="213"/>
      <c r="D5" s="213"/>
      <c r="E5" s="213"/>
      <c r="F5" s="213"/>
      <c r="G5" s="213"/>
      <c r="H5" s="213"/>
      <c r="I5" s="213"/>
    </row>
    <row r="6" spans="2:13" ht="12" customHeight="1" x14ac:dyDescent="0.25"/>
    <row r="7" spans="2:13" ht="15" customHeight="1" x14ac:dyDescent="0.25">
      <c r="B7" s="211" t="s">
        <v>44</v>
      </c>
      <c r="C7" s="211"/>
      <c r="D7" s="211"/>
      <c r="E7" s="211"/>
      <c r="F7" s="211" t="s">
        <v>40</v>
      </c>
      <c r="G7" s="66" t="s">
        <v>41</v>
      </c>
      <c r="H7" s="47"/>
      <c r="I7" s="66" t="s">
        <v>42</v>
      </c>
      <c r="M7" s="131"/>
    </row>
    <row r="8" spans="2:13" ht="15" customHeight="1" x14ac:dyDescent="0.25">
      <c r="B8" s="211"/>
      <c r="C8" s="211"/>
      <c r="D8" s="211"/>
      <c r="E8" s="211"/>
      <c r="F8" s="211"/>
      <c r="G8" s="33">
        <v>42460</v>
      </c>
      <c r="H8" s="17"/>
      <c r="I8" s="33">
        <v>42094</v>
      </c>
    </row>
    <row r="9" spans="2:13" ht="10.5" customHeight="1" x14ac:dyDescent="0.25"/>
    <row r="10" spans="2:13" ht="15" customHeight="1" x14ac:dyDescent="0.25">
      <c r="B10" s="14" t="s">
        <v>12</v>
      </c>
      <c r="G10" s="24"/>
      <c r="H10" s="10"/>
    </row>
    <row r="11" spans="2:13" ht="8.25" customHeight="1" x14ac:dyDescent="0.25">
      <c r="B11" s="14"/>
      <c r="G11" s="24"/>
      <c r="H11" s="10"/>
    </row>
    <row r="12" spans="2:13" ht="15" customHeight="1" x14ac:dyDescent="0.25">
      <c r="B12" s="14" t="s">
        <v>23</v>
      </c>
      <c r="F12" s="47"/>
      <c r="G12" s="20">
        <f>G14+G17+G21</f>
        <v>5518622</v>
      </c>
      <c r="H12" s="10"/>
      <c r="I12" s="20">
        <f>+I17+I21</f>
        <v>3516079</v>
      </c>
      <c r="L12" s="44"/>
    </row>
    <row r="13" spans="2:13" ht="8.25" customHeight="1" x14ac:dyDescent="0.25">
      <c r="F13" s="47"/>
      <c r="G13" s="24"/>
      <c r="I13" s="24"/>
      <c r="L13" s="44"/>
    </row>
    <row r="14" spans="2:13" ht="15" customHeight="1" x14ac:dyDescent="0.25">
      <c r="B14" s="14" t="s">
        <v>196</v>
      </c>
      <c r="F14" s="197">
        <v>14</v>
      </c>
      <c r="G14" s="22">
        <f>+G15</f>
        <v>0</v>
      </c>
      <c r="H14" s="10"/>
      <c r="I14" s="22">
        <f>+I15</f>
        <v>0</v>
      </c>
      <c r="L14" s="44"/>
    </row>
    <row r="15" spans="2:13" ht="15" customHeight="1" x14ac:dyDescent="0.25">
      <c r="B15" s="10" t="s">
        <v>197</v>
      </c>
      <c r="F15" s="182"/>
      <c r="G15" s="181">
        <v>0</v>
      </c>
      <c r="H15" s="10"/>
      <c r="I15" s="181">
        <v>0</v>
      </c>
      <c r="L15" s="44"/>
    </row>
    <row r="16" spans="2:13" ht="7.5" customHeight="1" x14ac:dyDescent="0.25">
      <c r="F16" s="182"/>
      <c r="G16" s="24"/>
      <c r="I16" s="24"/>
      <c r="L16" s="44"/>
    </row>
    <row r="17" spans="2:13" ht="15" customHeight="1" x14ac:dyDescent="0.25">
      <c r="B17" s="14" t="s">
        <v>11</v>
      </c>
      <c r="F17" s="47">
        <v>15</v>
      </c>
      <c r="G17" s="22">
        <f>+G18+G19</f>
        <v>5518621</v>
      </c>
      <c r="H17" s="10"/>
      <c r="I17" s="22">
        <f>+I18+I19</f>
        <v>3476942</v>
      </c>
      <c r="M17" s="23"/>
    </row>
    <row r="18" spans="2:13" ht="15" customHeight="1" x14ac:dyDescent="0.25">
      <c r="B18" s="10" t="s">
        <v>13</v>
      </c>
      <c r="F18" s="47"/>
      <c r="G18" s="129">
        <f>+'[1]reporte pag 1 (2)'!$C$119</f>
        <v>5512797</v>
      </c>
      <c r="H18" s="10"/>
      <c r="I18" s="63">
        <v>3476572</v>
      </c>
    </row>
    <row r="19" spans="2:13" ht="15" customHeight="1" x14ac:dyDescent="0.25">
      <c r="B19" s="10" t="s">
        <v>99</v>
      </c>
      <c r="F19" s="47"/>
      <c r="G19" s="129">
        <f>+'[1]reporte pag 1 (2)'!$C$122</f>
        <v>5824</v>
      </c>
      <c r="H19" s="10"/>
      <c r="I19" s="63">
        <v>370</v>
      </c>
    </row>
    <row r="20" spans="2:13" ht="8.25" customHeight="1" x14ac:dyDescent="0.25">
      <c r="F20" s="47"/>
      <c r="G20" s="18"/>
      <c r="H20" s="10"/>
      <c r="I20" s="18"/>
    </row>
    <row r="21" spans="2:13" ht="15" customHeight="1" x14ac:dyDescent="0.25">
      <c r="B21" s="14" t="s">
        <v>80</v>
      </c>
      <c r="F21" s="47">
        <v>16</v>
      </c>
      <c r="G21" s="22">
        <f>SUM(G22:G23)</f>
        <v>1</v>
      </c>
      <c r="H21" s="10"/>
      <c r="I21" s="22">
        <f>SUM(I22:I23)</f>
        <v>39137</v>
      </c>
      <c r="L21" s="23"/>
    </row>
    <row r="22" spans="2:13" ht="15" customHeight="1" x14ac:dyDescent="0.25">
      <c r="B22" s="10" t="s">
        <v>83</v>
      </c>
      <c r="F22" s="47"/>
      <c r="G22" s="129">
        <v>0</v>
      </c>
      <c r="H22" s="10"/>
      <c r="I22" s="129">
        <v>39137</v>
      </c>
    </row>
    <row r="23" spans="2:13" ht="12" customHeight="1" x14ac:dyDescent="0.25">
      <c r="B23" s="10" t="s">
        <v>215</v>
      </c>
      <c r="F23" s="128"/>
      <c r="G23" s="129">
        <f>+'[1]reporte pag 1 (2)'!$C$125</f>
        <v>1</v>
      </c>
      <c r="H23" s="10"/>
      <c r="I23" s="136">
        <v>0</v>
      </c>
    </row>
    <row r="24" spans="2:13" ht="8.25" customHeight="1" x14ac:dyDescent="0.25">
      <c r="F24" s="47"/>
      <c r="G24" s="129"/>
      <c r="H24" s="10"/>
      <c r="I24" s="63"/>
    </row>
    <row r="25" spans="2:13" ht="6.75" customHeight="1" x14ac:dyDescent="0.25">
      <c r="F25" s="47"/>
      <c r="G25" s="18"/>
      <c r="H25" s="10"/>
      <c r="I25" s="18"/>
    </row>
    <row r="26" spans="2:13" ht="15" customHeight="1" x14ac:dyDescent="0.25">
      <c r="B26" s="14" t="s">
        <v>14</v>
      </c>
      <c r="F26" s="47"/>
      <c r="G26" s="20">
        <f>+G28+G36+G41+G46</f>
        <v>2596582</v>
      </c>
      <c r="H26" s="10"/>
      <c r="I26" s="20">
        <f>+I28+I36+I41+I46</f>
        <v>2237025</v>
      </c>
      <c r="L26" s="44"/>
      <c r="M26" s="23"/>
    </row>
    <row r="27" spans="2:13" ht="13.5" customHeight="1" x14ac:dyDescent="0.25">
      <c r="F27" s="47"/>
      <c r="G27" s="40"/>
      <c r="H27" s="10"/>
      <c r="I27" s="40"/>
    </row>
    <row r="28" spans="2:13" ht="15" customHeight="1" x14ac:dyDescent="0.25">
      <c r="B28" s="14" t="s">
        <v>15</v>
      </c>
      <c r="F28" s="47">
        <v>17</v>
      </c>
      <c r="G28" s="20">
        <f>SUM(G29:G34)</f>
        <v>1598913</v>
      </c>
      <c r="H28" s="10"/>
      <c r="I28" s="22">
        <f>SUM(I29:I34)</f>
        <v>1481615</v>
      </c>
    </row>
    <row r="29" spans="2:13" ht="15" customHeight="1" x14ac:dyDescent="0.25">
      <c r="B29" s="10" t="s">
        <v>16</v>
      </c>
      <c r="F29" s="47"/>
      <c r="G29" s="129">
        <f>+'[1]reporte pag 1 (2)'!$C$131</f>
        <v>1048780</v>
      </c>
      <c r="H29" s="10"/>
      <c r="I29" s="63">
        <v>904355</v>
      </c>
    </row>
    <row r="30" spans="2:13" ht="15" customHeight="1" x14ac:dyDescent="0.25">
      <c r="B30" s="10" t="s">
        <v>58</v>
      </c>
      <c r="F30" s="47"/>
      <c r="G30" s="129">
        <v>0</v>
      </c>
      <c r="H30" s="10"/>
      <c r="I30" s="63">
        <v>0</v>
      </c>
    </row>
    <row r="31" spans="2:13" ht="15" customHeight="1" x14ac:dyDescent="0.25">
      <c r="B31" s="10" t="s">
        <v>17</v>
      </c>
      <c r="F31" s="47"/>
      <c r="G31" s="129">
        <f>+'[1]reporte pag 1 (2)'!$C$143</f>
        <v>154309</v>
      </c>
      <c r="H31" s="10"/>
      <c r="I31" s="63">
        <v>126817</v>
      </c>
    </row>
    <row r="32" spans="2:13" ht="15" customHeight="1" x14ac:dyDescent="0.25">
      <c r="B32" s="10" t="s">
        <v>18</v>
      </c>
      <c r="F32" s="47"/>
      <c r="G32" s="129">
        <f>+'[1]reporte pag 1 (2)'!$C$149</f>
        <v>30596</v>
      </c>
      <c r="H32" s="10"/>
      <c r="I32" s="63">
        <v>25797</v>
      </c>
    </row>
    <row r="33" spans="2:9" ht="15" customHeight="1" x14ac:dyDescent="0.25">
      <c r="B33" s="10" t="s">
        <v>19</v>
      </c>
      <c r="F33" s="47"/>
      <c r="G33" s="129">
        <f>+'[1]reporte pag 1 (2)'!$C$152</f>
        <v>365228</v>
      </c>
      <c r="H33" s="10"/>
      <c r="I33" s="63">
        <v>424625</v>
      </c>
    </row>
    <row r="34" spans="2:9" ht="15" customHeight="1" x14ac:dyDescent="0.25">
      <c r="B34" s="10" t="s">
        <v>100</v>
      </c>
      <c r="F34" s="47"/>
      <c r="G34" s="129">
        <v>0</v>
      </c>
      <c r="H34" s="10"/>
      <c r="I34" s="63">
        <v>21</v>
      </c>
    </row>
    <row r="35" spans="2:9" ht="10.5" customHeight="1" x14ac:dyDescent="0.25">
      <c r="F35" s="47"/>
      <c r="G35" s="40"/>
      <c r="H35" s="10"/>
      <c r="I35" s="40"/>
    </row>
    <row r="36" spans="2:9" ht="15" customHeight="1" x14ac:dyDescent="0.25">
      <c r="B36" s="14" t="s">
        <v>53</v>
      </c>
      <c r="F36" s="47">
        <v>18</v>
      </c>
      <c r="G36" s="22">
        <f>SUM(G37:G38)</f>
        <v>997220</v>
      </c>
      <c r="H36" s="10"/>
      <c r="I36" s="22">
        <f>+I37+I38</f>
        <v>755410</v>
      </c>
    </row>
    <row r="37" spans="2:9" ht="15" customHeight="1" x14ac:dyDescent="0.25">
      <c r="B37" s="10" t="s">
        <v>150</v>
      </c>
      <c r="F37" s="47"/>
      <c r="G37" s="129">
        <v>0</v>
      </c>
      <c r="H37" s="10"/>
      <c r="I37" s="63">
        <v>0</v>
      </c>
    </row>
    <row r="38" spans="2:9" ht="15" customHeight="1" x14ac:dyDescent="0.25">
      <c r="B38" s="10" t="s">
        <v>19</v>
      </c>
      <c r="F38" s="128"/>
      <c r="G38" s="129">
        <f>+'[1]reporte pag 1 (2)'!$C$166</f>
        <v>997220</v>
      </c>
      <c r="H38" s="10"/>
      <c r="I38" s="63">
        <v>755410</v>
      </c>
    </row>
    <row r="39" spans="2:9" ht="5.25" customHeight="1" x14ac:dyDescent="0.25">
      <c r="F39" s="170"/>
      <c r="G39" s="172"/>
      <c r="H39" s="10"/>
      <c r="I39" s="172"/>
    </row>
    <row r="40" spans="2:9" ht="6" customHeight="1" x14ac:dyDescent="0.25">
      <c r="F40" s="47"/>
      <c r="H40" s="10"/>
      <c r="I40" s="40"/>
    </row>
    <row r="41" spans="2:9" ht="15" customHeight="1" x14ac:dyDescent="0.25">
      <c r="B41" s="14" t="s">
        <v>11</v>
      </c>
      <c r="F41" s="47"/>
      <c r="G41" s="22">
        <f>+G42+G43+G44</f>
        <v>295</v>
      </c>
      <c r="H41" s="10"/>
      <c r="I41" s="22">
        <f>+I42+I43+I44</f>
        <v>0</v>
      </c>
    </row>
    <row r="42" spans="2:9" ht="15" customHeight="1" x14ac:dyDescent="0.25">
      <c r="B42" s="10" t="s">
        <v>79</v>
      </c>
      <c r="F42" s="47"/>
      <c r="G42" s="129">
        <f>+'[1]reporte pag 1 (2)'!$C$170</f>
        <v>295</v>
      </c>
      <c r="H42" s="10"/>
      <c r="I42" s="63">
        <v>0</v>
      </c>
    </row>
    <row r="43" spans="2:9" ht="15" customHeight="1" x14ac:dyDescent="0.25">
      <c r="B43" s="10" t="s">
        <v>78</v>
      </c>
      <c r="F43" s="47"/>
      <c r="G43" s="129">
        <v>0</v>
      </c>
      <c r="H43" s="10"/>
      <c r="I43" s="63">
        <v>0</v>
      </c>
    </row>
    <row r="44" spans="2:9" ht="15" customHeight="1" x14ac:dyDescent="0.25">
      <c r="B44" s="10" t="s">
        <v>198</v>
      </c>
      <c r="F44" s="182"/>
      <c r="G44" s="181">
        <v>0</v>
      </c>
      <c r="H44" s="10"/>
      <c r="I44" s="181">
        <v>0</v>
      </c>
    </row>
    <row r="45" spans="2:9" ht="9.75" customHeight="1" x14ac:dyDescent="0.25">
      <c r="F45" s="174"/>
      <c r="G45" s="175"/>
      <c r="H45" s="10"/>
      <c r="I45" s="175"/>
    </row>
    <row r="46" spans="2:9" ht="15" customHeight="1" x14ac:dyDescent="0.25">
      <c r="B46" s="14" t="s">
        <v>188</v>
      </c>
      <c r="F46" s="174"/>
      <c r="G46" s="22">
        <f>+G48+G49</f>
        <v>154</v>
      </c>
      <c r="H46" s="10"/>
      <c r="I46" s="22">
        <f>+I47+I48</f>
        <v>0</v>
      </c>
    </row>
    <row r="47" spans="2:9" ht="15" customHeight="1" x14ac:dyDescent="0.25">
      <c r="B47" s="10" t="s">
        <v>189</v>
      </c>
      <c r="F47" s="182"/>
      <c r="G47" s="181">
        <v>0</v>
      </c>
      <c r="H47" s="10"/>
      <c r="I47" s="181">
        <v>0</v>
      </c>
    </row>
    <row r="48" spans="2:9" ht="15" customHeight="1" x14ac:dyDescent="0.25">
      <c r="B48" s="10" t="s">
        <v>83</v>
      </c>
      <c r="F48" s="174"/>
      <c r="G48" s="175">
        <f>+'[1]reporte pag 1 (2)'!$C$173</f>
        <v>154</v>
      </c>
      <c r="H48" s="10"/>
      <c r="I48" s="175">
        <v>0</v>
      </c>
    </row>
    <row r="49" spans="2:12" ht="9" customHeight="1" x14ac:dyDescent="0.25">
      <c r="F49" s="174"/>
      <c r="G49" s="175"/>
      <c r="H49" s="10"/>
      <c r="I49" s="175"/>
    </row>
    <row r="50" spans="2:12" ht="3.75" customHeight="1" x14ac:dyDescent="0.25">
      <c r="F50" s="47"/>
      <c r="G50" s="18"/>
      <c r="H50" s="10"/>
      <c r="I50" s="18"/>
    </row>
    <row r="51" spans="2:12" ht="8.25" customHeight="1" x14ac:dyDescent="0.25">
      <c r="F51" s="47"/>
      <c r="G51" s="40"/>
      <c r="H51" s="10"/>
      <c r="I51" s="40"/>
    </row>
    <row r="52" spans="2:12" ht="15" customHeight="1" x14ac:dyDescent="0.25">
      <c r="B52" s="14" t="s">
        <v>24</v>
      </c>
      <c r="F52" s="47"/>
      <c r="G52" s="20">
        <f>+G12-G26</f>
        <v>2922040</v>
      </c>
      <c r="H52" s="10"/>
      <c r="I52" s="20">
        <f>+I12-I26</f>
        <v>1279054</v>
      </c>
    </row>
    <row r="53" spans="2:12" ht="15" customHeight="1" x14ac:dyDescent="0.25">
      <c r="B53" s="14"/>
      <c r="F53" s="47"/>
      <c r="G53" s="20"/>
      <c r="H53" s="10"/>
      <c r="I53" s="22"/>
    </row>
    <row r="54" spans="2:12" ht="15" customHeight="1" x14ac:dyDescent="0.25">
      <c r="B54" s="14" t="s">
        <v>49</v>
      </c>
      <c r="F54" s="47"/>
      <c r="G54" s="20">
        <f>+G52</f>
        <v>2922040</v>
      </c>
      <c r="H54" s="10"/>
      <c r="I54" s="20">
        <f>+I52</f>
        <v>1279054</v>
      </c>
    </row>
    <row r="55" spans="2:12" ht="8.25" customHeight="1" x14ac:dyDescent="0.25">
      <c r="B55" s="14"/>
      <c r="F55" s="47"/>
      <c r="G55" s="25"/>
      <c r="H55" s="10"/>
      <c r="I55" s="36"/>
    </row>
    <row r="56" spans="2:12" ht="10.5" customHeight="1" x14ac:dyDescent="0.25">
      <c r="B56" s="14"/>
      <c r="F56" s="47"/>
      <c r="G56" s="25"/>
      <c r="H56" s="10"/>
      <c r="I56" s="36"/>
      <c r="L56" s="23"/>
    </row>
    <row r="57" spans="2:12" ht="15" customHeight="1" x14ac:dyDescent="0.25">
      <c r="B57" s="14" t="s">
        <v>76</v>
      </c>
      <c r="F57" s="47"/>
      <c r="G57" s="22">
        <f>+G59</f>
        <v>0</v>
      </c>
      <c r="H57" s="10"/>
      <c r="I57" s="22">
        <f>+I59</f>
        <v>0</v>
      </c>
    </row>
    <row r="58" spans="2:12" ht="12" customHeight="1" x14ac:dyDescent="0.25">
      <c r="B58" s="14"/>
      <c r="F58" s="47"/>
      <c r="G58" s="40"/>
      <c r="H58" s="10"/>
      <c r="I58" s="40"/>
    </row>
    <row r="59" spans="2:12" ht="15" customHeight="1" x14ac:dyDescent="0.25">
      <c r="B59" s="14" t="s">
        <v>77</v>
      </c>
      <c r="F59" s="47"/>
      <c r="G59" s="22">
        <f>+G60</f>
        <v>0</v>
      </c>
      <c r="H59" s="10"/>
      <c r="I59" s="22">
        <f>+I60</f>
        <v>0</v>
      </c>
    </row>
    <row r="60" spans="2:12" ht="15" customHeight="1" x14ac:dyDescent="0.25">
      <c r="B60" s="10" t="s">
        <v>75</v>
      </c>
      <c r="F60" s="47"/>
      <c r="G60" s="129">
        <v>0</v>
      </c>
      <c r="H60" s="10"/>
      <c r="I60" s="63">
        <v>0</v>
      </c>
    </row>
    <row r="61" spans="2:12" ht="12.75" customHeight="1" x14ac:dyDescent="0.25">
      <c r="F61" s="47"/>
      <c r="G61" s="129"/>
      <c r="H61" s="10"/>
      <c r="I61" s="63"/>
    </row>
    <row r="62" spans="2:12" ht="15" customHeight="1" x14ac:dyDescent="0.25">
      <c r="B62" s="14" t="s">
        <v>96</v>
      </c>
      <c r="F62" s="47"/>
      <c r="G62" s="22">
        <f>+G63</f>
        <v>4613</v>
      </c>
      <c r="H62" s="10"/>
      <c r="I62" s="22">
        <f>+I63</f>
        <v>0</v>
      </c>
    </row>
    <row r="63" spans="2:12" ht="15" customHeight="1" x14ac:dyDescent="0.25">
      <c r="B63" s="10" t="s">
        <v>97</v>
      </c>
      <c r="F63" s="47"/>
      <c r="G63" s="129">
        <v>4613</v>
      </c>
      <c r="H63" s="10"/>
      <c r="I63" s="63">
        <v>0</v>
      </c>
    </row>
    <row r="64" spans="2:12" ht="10.5" customHeight="1" x14ac:dyDescent="0.25">
      <c r="F64" s="177"/>
      <c r="G64" s="178"/>
      <c r="H64" s="10"/>
      <c r="I64" s="178"/>
    </row>
    <row r="65" spans="2:14" ht="15" customHeight="1" x14ac:dyDescent="0.25">
      <c r="B65" s="14" t="s">
        <v>96</v>
      </c>
      <c r="F65" s="177"/>
      <c r="G65" s="22">
        <f>+G66</f>
        <v>0</v>
      </c>
      <c r="H65" s="10"/>
      <c r="I65" s="22">
        <f>+I66</f>
        <v>0</v>
      </c>
    </row>
    <row r="66" spans="2:14" ht="15" customHeight="1" x14ac:dyDescent="0.25">
      <c r="B66" s="10" t="s">
        <v>191</v>
      </c>
      <c r="F66" s="177"/>
      <c r="G66" s="178">
        <v>0</v>
      </c>
      <c r="H66" s="10"/>
      <c r="I66" s="178">
        <v>0</v>
      </c>
    </row>
    <row r="67" spans="2:14" ht="7.5" customHeight="1" x14ac:dyDescent="0.25">
      <c r="F67" s="47"/>
      <c r="G67" s="129"/>
      <c r="H67" s="10"/>
      <c r="I67" s="63"/>
    </row>
    <row r="68" spans="2:14" ht="6" customHeight="1" x14ac:dyDescent="0.25">
      <c r="F68" s="47"/>
      <c r="G68" s="40"/>
      <c r="H68" s="10"/>
      <c r="I68" s="40"/>
    </row>
    <row r="69" spans="2:14" ht="15" customHeight="1" x14ac:dyDescent="0.25">
      <c r="B69" s="67" t="s">
        <v>25</v>
      </c>
      <c r="C69" s="6"/>
      <c r="D69" s="6"/>
      <c r="E69" s="6"/>
      <c r="F69" s="47"/>
      <c r="G69" s="70">
        <f>+G54+G59+G62-G66</f>
        <v>2926653</v>
      </c>
      <c r="H69" s="10"/>
      <c r="I69" s="70">
        <f>+I54+I59+I63</f>
        <v>1279054</v>
      </c>
      <c r="L69" s="12"/>
    </row>
    <row r="70" spans="2:14" x14ac:dyDescent="0.25">
      <c r="G70" s="18"/>
      <c r="H70" s="10"/>
      <c r="L70" s="12"/>
    </row>
    <row r="71" spans="2:14" ht="6.75" customHeight="1" x14ac:dyDescent="0.25">
      <c r="G71" s="44"/>
      <c r="I71" s="44"/>
      <c r="L71" s="12"/>
      <c r="M71" s="168"/>
    </row>
    <row r="72" spans="2:14" ht="8.25" customHeight="1" x14ac:dyDescent="0.25">
      <c r="G72" s="44"/>
    </row>
    <row r="73" spans="2:14" x14ac:dyDescent="0.25">
      <c r="B73" s="7"/>
      <c r="C73" s="7"/>
      <c r="D73" s="7"/>
      <c r="F73" s="10"/>
      <c r="G73" s="7"/>
      <c r="H73" s="7"/>
      <c r="I73" s="7"/>
    </row>
    <row r="74" spans="2:14" s="15" customFormat="1" ht="15" customHeight="1" x14ac:dyDescent="0.25">
      <c r="B74" s="220" t="s">
        <v>21</v>
      </c>
      <c r="C74" s="220"/>
      <c r="D74" s="220"/>
      <c r="E74" s="14"/>
      <c r="F74" s="14"/>
      <c r="G74" s="220" t="s">
        <v>22</v>
      </c>
      <c r="H74" s="220"/>
      <c r="I74" s="220"/>
      <c r="J74" s="13"/>
      <c r="N74" s="32"/>
    </row>
    <row r="75" spans="2:14" s="15" customFormat="1" ht="13.5" customHeight="1" x14ac:dyDescent="0.25">
      <c r="B75" s="221" t="s">
        <v>50</v>
      </c>
      <c r="C75" s="221"/>
      <c r="D75" s="221"/>
      <c r="E75" s="10"/>
      <c r="F75" s="10"/>
      <c r="G75" s="221" t="s">
        <v>86</v>
      </c>
      <c r="H75" s="221"/>
      <c r="I75" s="221"/>
      <c r="N75" s="32"/>
    </row>
    <row r="76" spans="2:14" s="15" customFormat="1" ht="15.75" customHeight="1" x14ac:dyDescent="0.25">
      <c r="B76" s="221" t="s">
        <v>61</v>
      </c>
      <c r="C76" s="221"/>
      <c r="D76" s="221"/>
      <c r="E76" s="10"/>
      <c r="F76" s="10"/>
      <c r="G76" s="221" t="s">
        <v>87</v>
      </c>
      <c r="H76" s="221"/>
      <c r="I76" s="221"/>
      <c r="N76" s="32"/>
    </row>
    <row r="77" spans="2:14" s="15" customFormat="1" ht="12" customHeight="1" x14ac:dyDescent="0.25">
      <c r="B77" s="130"/>
      <c r="C77" s="71"/>
      <c r="D77" s="71"/>
      <c r="E77" s="10"/>
      <c r="F77" s="10"/>
      <c r="G77" s="71"/>
      <c r="H77" s="71"/>
      <c r="I77" s="71"/>
      <c r="N77" s="32"/>
    </row>
    <row r="78" spans="2:14" x14ac:dyDescent="0.25">
      <c r="B78" s="69" t="s">
        <v>60</v>
      </c>
    </row>
  </sheetData>
  <mergeCells count="13">
    <mergeCell ref="B7:E8"/>
    <mergeCell ref="F7:F8"/>
    <mergeCell ref="B1:I1"/>
    <mergeCell ref="B2:I2"/>
    <mergeCell ref="B3:I3"/>
    <mergeCell ref="B4:I4"/>
    <mergeCell ref="B5:I5"/>
    <mergeCell ref="G74:I74"/>
    <mergeCell ref="G75:I75"/>
    <mergeCell ref="G76:I76"/>
    <mergeCell ref="B74:D74"/>
    <mergeCell ref="B75:D75"/>
    <mergeCell ref="B76:D76"/>
  </mergeCells>
  <printOptions horizontalCentered="1"/>
  <pageMargins left="0.78740157480314965" right="0.78740157480314965" top="0.78740157480314965" bottom="0.59055118110236227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selection activeCell="B1" sqref="B1:K38"/>
    </sheetView>
  </sheetViews>
  <sheetFormatPr baseColWidth="10" defaultRowHeight="12.75" x14ac:dyDescent="0.2"/>
  <cols>
    <col min="1" max="1" width="1.7109375" style="48" customWidth="1"/>
    <col min="2" max="3" width="11.7109375" style="48" customWidth="1"/>
    <col min="4" max="4" width="6.7109375" style="48" customWidth="1"/>
    <col min="5" max="5" width="8.7109375" style="48" customWidth="1"/>
    <col min="6" max="6" width="3" style="48" customWidth="1"/>
    <col min="7" max="7" width="11.7109375" style="48" customWidth="1"/>
    <col min="8" max="8" width="2.7109375" style="48" customWidth="1"/>
    <col min="9" max="9" width="14.85546875" style="48" customWidth="1"/>
    <col min="10" max="10" width="2.7109375" style="48" customWidth="1"/>
    <col min="11" max="11" width="12.28515625" style="155" customWidth="1"/>
    <col min="12" max="13" width="11.42578125" style="48"/>
    <col min="14" max="14" width="11.7109375" style="121" bestFit="1" customWidth="1"/>
    <col min="15" max="15" width="12" style="121" bestFit="1" customWidth="1"/>
    <col min="16" max="16" width="12.5703125" style="121" bestFit="1" customWidth="1"/>
    <col min="17" max="16384" width="11.42578125" style="48"/>
  </cols>
  <sheetData>
    <row r="1" spans="1:16" x14ac:dyDescent="0.2">
      <c r="A1" s="10"/>
      <c r="B1" s="213" t="s">
        <v>147</v>
      </c>
      <c r="C1" s="213"/>
      <c r="D1" s="213"/>
      <c r="E1" s="213"/>
      <c r="F1" s="213"/>
      <c r="G1" s="213"/>
      <c r="H1" s="213"/>
      <c r="I1" s="213"/>
      <c r="J1" s="213"/>
      <c r="K1" s="213"/>
    </row>
    <row r="2" spans="1:16" x14ac:dyDescent="0.2">
      <c r="A2" s="10"/>
      <c r="B2" s="213" t="s">
        <v>113</v>
      </c>
      <c r="C2" s="213"/>
      <c r="D2" s="213"/>
      <c r="E2" s="213"/>
      <c r="F2" s="213"/>
      <c r="G2" s="213"/>
      <c r="H2" s="213"/>
      <c r="I2" s="213"/>
      <c r="J2" s="213"/>
      <c r="K2" s="213"/>
    </row>
    <row r="3" spans="1:16" x14ac:dyDescent="0.2">
      <c r="A3" s="10"/>
      <c r="B3" s="213" t="s">
        <v>193</v>
      </c>
      <c r="C3" s="213"/>
      <c r="D3" s="213"/>
      <c r="E3" s="213"/>
      <c r="F3" s="213"/>
      <c r="G3" s="213"/>
      <c r="H3" s="213"/>
      <c r="I3" s="213"/>
      <c r="J3" s="213"/>
      <c r="K3" s="213"/>
    </row>
    <row r="4" spans="1:16" x14ac:dyDescent="0.2">
      <c r="A4" s="7"/>
      <c r="B4" s="222" t="s">
        <v>45</v>
      </c>
      <c r="C4" s="222"/>
      <c r="D4" s="222"/>
      <c r="E4" s="222"/>
      <c r="F4" s="222"/>
      <c r="G4" s="222"/>
      <c r="H4" s="222"/>
      <c r="I4" s="222"/>
      <c r="J4" s="222"/>
      <c r="K4" s="222"/>
    </row>
    <row r="5" spans="1:16" x14ac:dyDescent="0.2">
      <c r="A5" s="50"/>
      <c r="B5" s="142"/>
      <c r="C5" s="142"/>
      <c r="D5" s="142"/>
      <c r="E5" s="142"/>
      <c r="F5" s="142"/>
      <c r="G5" s="142"/>
      <c r="H5" s="142"/>
      <c r="I5" s="142"/>
      <c r="J5" s="142"/>
      <c r="K5" s="145"/>
    </row>
    <row r="6" spans="1:16" s="52" customFormat="1" x14ac:dyDescent="0.2">
      <c r="B6" s="14" t="s">
        <v>159</v>
      </c>
      <c r="C6" s="14"/>
      <c r="D6" s="14"/>
      <c r="E6" s="14"/>
      <c r="F6" s="146"/>
      <c r="G6" s="14"/>
      <c r="K6" s="147">
        <f>2395087502.37/1000</f>
        <v>2395087.5023699999</v>
      </c>
      <c r="L6" s="148"/>
      <c r="N6" s="149"/>
      <c r="O6" s="149"/>
      <c r="P6" s="149"/>
    </row>
    <row r="7" spans="1:16" x14ac:dyDescent="0.2">
      <c r="B7" s="10" t="s">
        <v>200</v>
      </c>
      <c r="C7" s="10"/>
      <c r="D7" s="10"/>
      <c r="E7" s="10"/>
      <c r="F7" s="9"/>
      <c r="G7" s="10"/>
      <c r="K7" s="21">
        <f>+K27</f>
        <v>-2430459.74022</v>
      </c>
    </row>
    <row r="8" spans="1:16" s="52" customFormat="1" ht="13.5" thickBot="1" x14ac:dyDescent="0.25">
      <c r="B8" s="14" t="s">
        <v>199</v>
      </c>
      <c r="C8" s="14"/>
      <c r="D8" s="14"/>
      <c r="E8" s="14"/>
      <c r="F8" s="146"/>
      <c r="G8" s="14"/>
      <c r="K8" s="150">
        <f>SUM(K6:K7)</f>
        <v>-35372.237850000151</v>
      </c>
      <c r="L8" s="185"/>
      <c r="N8" s="149"/>
      <c r="O8" s="149"/>
      <c r="P8" s="149"/>
    </row>
    <row r="9" spans="1:16" ht="13.5" thickTop="1" x14ac:dyDescent="0.2">
      <c r="A9" s="7"/>
      <c r="B9" s="7"/>
      <c r="C9" s="7"/>
      <c r="D9" s="7"/>
      <c r="E9" s="7"/>
      <c r="F9" s="8"/>
      <c r="G9" s="7"/>
      <c r="H9" s="51"/>
      <c r="I9" s="49"/>
      <c r="J9" s="49"/>
      <c r="K9" s="151"/>
    </row>
    <row r="10" spans="1:16" x14ac:dyDescent="0.2">
      <c r="A10" s="6"/>
      <c r="B10" s="223" t="s">
        <v>114</v>
      </c>
      <c r="C10" s="223"/>
      <c r="D10" s="223"/>
      <c r="E10" s="223"/>
      <c r="F10" s="211"/>
      <c r="G10" s="138"/>
      <c r="H10" s="138"/>
      <c r="I10" s="138"/>
      <c r="J10" s="138"/>
      <c r="K10" s="152"/>
    </row>
    <row r="11" spans="1:16" x14ac:dyDescent="0.2">
      <c r="A11" s="6"/>
      <c r="B11" s="223"/>
      <c r="C11" s="223"/>
      <c r="D11" s="223"/>
      <c r="E11" s="223"/>
      <c r="F11" s="211"/>
      <c r="G11" s="138"/>
      <c r="H11" s="138"/>
      <c r="I11" s="138"/>
      <c r="J11" s="138"/>
      <c r="K11" s="152"/>
    </row>
    <row r="12" spans="1:16" x14ac:dyDescent="0.2">
      <c r="A12" s="10"/>
      <c r="B12" s="141"/>
      <c r="C12" s="141"/>
      <c r="D12" s="141"/>
      <c r="E12" s="141"/>
      <c r="G12" s="139"/>
      <c r="H12" s="139"/>
      <c r="I12" s="139"/>
      <c r="J12" s="139"/>
      <c r="K12" s="153"/>
      <c r="O12" s="48"/>
    </row>
    <row r="13" spans="1:16" s="52" customFormat="1" x14ac:dyDescent="0.2">
      <c r="B13" s="52" t="s">
        <v>115</v>
      </c>
      <c r="F13" s="139"/>
      <c r="K13" s="154">
        <f>+K14</f>
        <v>5508250.52996</v>
      </c>
      <c r="N13" s="149"/>
      <c r="O13" s="48"/>
      <c r="P13" s="149"/>
    </row>
    <row r="14" spans="1:16" x14ac:dyDescent="0.2">
      <c r="B14" s="48" t="s">
        <v>36</v>
      </c>
      <c r="G14" s="55"/>
      <c r="K14" s="155">
        <f>5508250529.96/1000</f>
        <v>5508250.52996</v>
      </c>
    </row>
    <row r="15" spans="1:16" x14ac:dyDescent="0.2">
      <c r="F15" s="139"/>
      <c r="G15" s="24"/>
    </row>
    <row r="17" spans="2:15" x14ac:dyDescent="0.2">
      <c r="B17" s="52" t="s">
        <v>116</v>
      </c>
      <c r="K17" s="156">
        <f>+K18+K19+K20</f>
        <v>-7938710.27018</v>
      </c>
    </row>
    <row r="18" spans="2:15" x14ac:dyDescent="0.2">
      <c r="B18" s="48" t="s">
        <v>98</v>
      </c>
      <c r="G18" s="55"/>
      <c r="I18" s="56"/>
      <c r="K18" s="155">
        <f>-7108843717.81/1000</f>
        <v>-7108843.7178100003</v>
      </c>
      <c r="O18" s="48"/>
    </row>
    <row r="19" spans="2:15" x14ac:dyDescent="0.2">
      <c r="B19" s="48" t="s">
        <v>155</v>
      </c>
      <c r="G19" s="55"/>
      <c r="K19" s="155">
        <f>-596880374/1000+1</f>
        <v>-596879.37399999995</v>
      </c>
      <c r="N19" s="155"/>
      <c r="O19" s="48"/>
    </row>
    <row r="20" spans="2:15" x14ac:dyDescent="0.2">
      <c r="B20" s="48" t="s">
        <v>112</v>
      </c>
      <c r="G20" s="55"/>
      <c r="K20" s="155">
        <f>-232987178.37/1000</f>
        <v>-232987.17837000001</v>
      </c>
      <c r="O20" s="48"/>
    </row>
    <row r="21" spans="2:15" x14ac:dyDescent="0.2">
      <c r="G21" s="55"/>
    </row>
    <row r="23" spans="2:15" x14ac:dyDescent="0.2">
      <c r="B23" s="52" t="s">
        <v>117</v>
      </c>
      <c r="F23" s="54"/>
      <c r="K23" s="156">
        <f>+G24-I24</f>
        <v>0</v>
      </c>
    </row>
    <row r="24" spans="2:15" x14ac:dyDescent="0.2">
      <c r="B24" s="48" t="s">
        <v>160</v>
      </c>
      <c r="K24" s="155">
        <v>0</v>
      </c>
    </row>
    <row r="26" spans="2:15" x14ac:dyDescent="0.2">
      <c r="K26" s="163"/>
    </row>
    <row r="27" spans="2:15" x14ac:dyDescent="0.2">
      <c r="B27" s="52" t="s">
        <v>118</v>
      </c>
      <c r="K27" s="162">
        <f>+K13+K17+K23</f>
        <v>-2430459.74022</v>
      </c>
    </row>
    <row r="30" spans="2:15" ht="9" customHeight="1" x14ac:dyDescent="0.2"/>
    <row r="32" spans="2:15" x14ac:dyDescent="0.2">
      <c r="B32" s="49"/>
      <c r="C32" s="49"/>
      <c r="D32" s="49"/>
      <c r="G32" s="49"/>
      <c r="H32" s="49"/>
      <c r="I32" s="49"/>
    </row>
    <row r="33" spans="2:11" x14ac:dyDescent="0.2">
      <c r="B33" s="52" t="s">
        <v>21</v>
      </c>
      <c r="G33" s="52" t="s">
        <v>22</v>
      </c>
    </row>
    <row r="34" spans="2:11" x14ac:dyDescent="0.2">
      <c r="B34" s="48" t="s">
        <v>50</v>
      </c>
      <c r="G34" s="221" t="s">
        <v>86</v>
      </c>
      <c r="H34" s="221"/>
      <c r="I34" s="221"/>
    </row>
    <row r="35" spans="2:11" x14ac:dyDescent="0.2">
      <c r="B35" s="48" t="s">
        <v>61</v>
      </c>
      <c r="G35" s="221" t="s">
        <v>87</v>
      </c>
      <c r="H35" s="221"/>
      <c r="I35" s="221"/>
    </row>
    <row r="38" spans="2:11" ht="13.5" x14ac:dyDescent="0.25">
      <c r="B38" s="125" t="s">
        <v>60</v>
      </c>
    </row>
    <row r="39" spans="2:11" x14ac:dyDescent="0.2">
      <c r="B39" s="68"/>
      <c r="C39" s="68"/>
      <c r="D39" s="68"/>
      <c r="E39" s="68"/>
      <c r="F39" s="68"/>
      <c r="G39" s="68"/>
      <c r="H39" s="68"/>
      <c r="I39" s="68"/>
      <c r="J39" s="68"/>
      <c r="K39" s="157"/>
    </row>
  </sheetData>
  <mergeCells count="8">
    <mergeCell ref="G34:I34"/>
    <mergeCell ref="G35:I35"/>
    <mergeCell ref="B1:K1"/>
    <mergeCell ref="B2:K2"/>
    <mergeCell ref="B3:K3"/>
    <mergeCell ref="B4:K4"/>
    <mergeCell ref="B10:E11"/>
    <mergeCell ref="F10:F1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zoomScaleNormal="100" workbookViewId="0">
      <selection activeCell="N9" sqref="N9"/>
    </sheetView>
  </sheetViews>
  <sheetFormatPr baseColWidth="10" defaultRowHeight="16.5" x14ac:dyDescent="0.3"/>
  <cols>
    <col min="1" max="1" width="1.7109375" style="48" customWidth="1"/>
    <col min="2" max="3" width="11.7109375" style="48" customWidth="1"/>
    <col min="4" max="4" width="6.7109375" style="48" customWidth="1"/>
    <col min="5" max="5" width="8.7109375" style="48" customWidth="1"/>
    <col min="6" max="6" width="4.5703125" style="48" bestFit="1" customWidth="1"/>
    <col min="7" max="7" width="11.7109375" style="48" customWidth="1"/>
    <col min="8" max="8" width="2.7109375" style="48" customWidth="1"/>
    <col min="9" max="9" width="14.42578125" style="48" customWidth="1"/>
    <col min="10" max="10" width="2.7109375" style="48" customWidth="1"/>
    <col min="11" max="11" width="13.28515625" style="161" customWidth="1"/>
    <col min="12" max="12" width="13.140625" style="48" customWidth="1"/>
    <col min="13" max="16384" width="11.42578125" style="48"/>
  </cols>
  <sheetData>
    <row r="1" spans="1:12" ht="13.5" customHeight="1" x14ac:dyDescent="0.2">
      <c r="A1" s="10"/>
      <c r="B1" s="213" t="s">
        <v>55</v>
      </c>
      <c r="C1" s="213"/>
      <c r="D1" s="213"/>
      <c r="E1" s="213"/>
      <c r="F1" s="213"/>
      <c r="G1" s="213"/>
      <c r="H1" s="213"/>
      <c r="I1" s="213"/>
      <c r="J1" s="213"/>
      <c r="K1" s="213"/>
    </row>
    <row r="2" spans="1:12" ht="13.5" customHeight="1" x14ac:dyDescent="0.2">
      <c r="A2" s="10"/>
      <c r="B2" s="213" t="s">
        <v>146</v>
      </c>
      <c r="C2" s="213"/>
      <c r="D2" s="213"/>
      <c r="E2" s="213"/>
      <c r="F2" s="213"/>
      <c r="G2" s="213"/>
      <c r="H2" s="213"/>
      <c r="I2" s="213"/>
      <c r="J2" s="213"/>
      <c r="K2" s="213"/>
    </row>
    <row r="3" spans="1:12" ht="13.5" customHeight="1" x14ac:dyDescent="0.2">
      <c r="A3" s="10"/>
      <c r="B3" s="213" t="s">
        <v>193</v>
      </c>
      <c r="C3" s="213"/>
      <c r="D3" s="213"/>
      <c r="E3" s="213"/>
      <c r="F3" s="213"/>
      <c r="G3" s="213"/>
      <c r="H3" s="213"/>
      <c r="I3" s="213"/>
      <c r="J3" s="213"/>
      <c r="K3" s="213"/>
    </row>
    <row r="4" spans="1:12" ht="13.5" customHeight="1" x14ac:dyDescent="0.2">
      <c r="A4" s="10"/>
      <c r="B4" s="213" t="s">
        <v>119</v>
      </c>
      <c r="C4" s="213"/>
      <c r="D4" s="213"/>
      <c r="E4" s="213"/>
      <c r="F4" s="213"/>
      <c r="G4" s="213"/>
      <c r="H4" s="213"/>
      <c r="I4" s="213"/>
      <c r="J4" s="213"/>
      <c r="K4" s="213"/>
    </row>
    <row r="5" spans="1:12" ht="15" customHeight="1" x14ac:dyDescent="0.2">
      <c r="A5" s="10"/>
      <c r="B5" s="213" t="s">
        <v>45</v>
      </c>
      <c r="C5" s="213"/>
      <c r="D5" s="213"/>
      <c r="E5" s="213"/>
      <c r="F5" s="213"/>
      <c r="G5" s="213"/>
      <c r="H5" s="213"/>
      <c r="I5" s="213"/>
      <c r="J5" s="213"/>
      <c r="K5" s="222"/>
    </row>
    <row r="6" spans="1:12" ht="13.5" customHeight="1" x14ac:dyDescent="0.2">
      <c r="A6" s="10"/>
      <c r="B6" s="197"/>
      <c r="C6" s="197"/>
      <c r="D6" s="197"/>
      <c r="E6" s="197"/>
      <c r="F6" s="197"/>
      <c r="G6" s="197"/>
      <c r="H6" s="197"/>
      <c r="I6" s="197"/>
      <c r="J6" s="197"/>
      <c r="K6" s="198">
        <v>2015</v>
      </c>
      <c r="L6" s="198">
        <v>2014</v>
      </c>
    </row>
    <row r="7" spans="1:12" ht="13.5" customHeight="1" x14ac:dyDescent="0.2">
      <c r="B7" s="72" t="s">
        <v>120</v>
      </c>
      <c r="C7" s="57"/>
      <c r="D7" s="57"/>
      <c r="E7" s="57"/>
      <c r="F7" s="58"/>
      <c r="G7" s="57"/>
      <c r="H7" s="59"/>
      <c r="I7" s="59"/>
      <c r="K7" s="202"/>
      <c r="L7" s="202"/>
    </row>
    <row r="8" spans="1:12" ht="7.5" customHeight="1" x14ac:dyDescent="0.2">
      <c r="B8" s="59"/>
      <c r="C8" s="57"/>
      <c r="D8" s="57"/>
      <c r="E8" s="57"/>
      <c r="F8" s="58"/>
      <c r="G8" s="57"/>
      <c r="H8" s="59"/>
      <c r="I8" s="59"/>
      <c r="K8" s="203"/>
      <c r="L8" s="203"/>
    </row>
    <row r="9" spans="1:12" ht="13.5" customHeight="1" x14ac:dyDescent="0.2">
      <c r="B9" s="72" t="s">
        <v>161</v>
      </c>
      <c r="C9" s="57"/>
      <c r="D9" s="57"/>
      <c r="E9" s="57"/>
      <c r="F9" s="58"/>
      <c r="G9" s="57"/>
      <c r="H9" s="59"/>
      <c r="I9" s="59"/>
      <c r="K9" s="204">
        <v>5508251</v>
      </c>
      <c r="L9" s="204">
        <f>-6867279-10045954</f>
        <v>-16913233</v>
      </c>
    </row>
    <row r="10" spans="1:12" ht="8.25" customHeight="1" x14ac:dyDescent="0.2">
      <c r="B10" s="59"/>
      <c r="C10" s="57"/>
      <c r="D10" s="57"/>
      <c r="E10" s="57"/>
      <c r="F10" s="58"/>
      <c r="G10" s="57"/>
      <c r="H10" s="59"/>
      <c r="I10" s="59"/>
      <c r="K10" s="204"/>
      <c r="L10" s="204"/>
    </row>
    <row r="11" spans="1:12" ht="17.25" customHeight="1" x14ac:dyDescent="0.2">
      <c r="B11" s="72" t="s">
        <v>121</v>
      </c>
      <c r="C11" s="57"/>
      <c r="D11" s="57"/>
      <c r="E11" s="57"/>
      <c r="F11" s="58"/>
      <c r="G11" s="57"/>
      <c r="H11" s="59"/>
      <c r="I11" s="59"/>
      <c r="K11" s="204"/>
      <c r="L11" s="204"/>
    </row>
    <row r="12" spans="1:12" ht="17.25" customHeight="1" x14ac:dyDescent="0.2">
      <c r="B12" s="59" t="s">
        <v>122</v>
      </c>
      <c r="C12" s="57"/>
      <c r="D12" s="57"/>
      <c r="E12" s="57"/>
      <c r="F12" s="58"/>
      <c r="G12" s="57"/>
      <c r="H12" s="59"/>
      <c r="I12" s="59"/>
      <c r="K12" s="204">
        <v>0</v>
      </c>
      <c r="L12" s="204">
        <v>0</v>
      </c>
    </row>
    <row r="13" spans="1:12" ht="17.25" customHeight="1" x14ac:dyDescent="0.2">
      <c r="B13" s="59" t="s">
        <v>123</v>
      </c>
      <c r="C13" s="57"/>
      <c r="D13" s="57"/>
      <c r="E13" s="57"/>
      <c r="F13" s="58"/>
      <c r="G13" s="57"/>
      <c r="H13" s="59"/>
      <c r="I13" s="59"/>
      <c r="K13" s="204">
        <v>0</v>
      </c>
      <c r="L13" s="204">
        <v>0</v>
      </c>
    </row>
    <row r="14" spans="1:12" ht="17.25" customHeight="1" x14ac:dyDescent="0.2">
      <c r="B14" s="59" t="s">
        <v>124</v>
      </c>
      <c r="C14" s="57"/>
      <c r="D14" s="57"/>
      <c r="E14" s="57"/>
      <c r="F14" s="58"/>
      <c r="G14" s="57"/>
      <c r="H14" s="59"/>
      <c r="I14" s="59"/>
      <c r="K14" s="204">
        <f>257065-51509</f>
        <v>205556</v>
      </c>
      <c r="L14" s="204">
        <f>51509-11949</f>
        <v>39560</v>
      </c>
    </row>
    <row r="15" spans="1:12" ht="17.25" customHeight="1" x14ac:dyDescent="0.2">
      <c r="B15" s="59" t="s">
        <v>92</v>
      </c>
      <c r="C15" s="57"/>
      <c r="D15" s="57"/>
      <c r="E15" s="57"/>
      <c r="F15" s="58"/>
      <c r="G15" s="57"/>
      <c r="H15" s="59"/>
      <c r="I15" s="59"/>
      <c r="K15" s="204">
        <f>1783600-899774</f>
        <v>883826</v>
      </c>
      <c r="L15" s="204">
        <v>45697</v>
      </c>
    </row>
    <row r="16" spans="1:12" ht="17.25" customHeight="1" x14ac:dyDescent="0.2">
      <c r="B16" s="59" t="s">
        <v>125</v>
      </c>
      <c r="C16" s="57"/>
      <c r="D16" s="57"/>
      <c r="E16" s="57"/>
      <c r="F16" s="58"/>
      <c r="G16" s="57"/>
      <c r="H16" s="59"/>
      <c r="I16" s="59"/>
      <c r="K16" s="205">
        <v>0</v>
      </c>
      <c r="L16" s="205">
        <v>0</v>
      </c>
    </row>
    <row r="17" spans="2:12" s="52" customFormat="1" ht="19.5" customHeight="1" x14ac:dyDescent="0.2">
      <c r="B17" s="72" t="s">
        <v>126</v>
      </c>
      <c r="C17" s="159"/>
      <c r="D17" s="159"/>
      <c r="E17" s="159"/>
      <c r="F17" s="160"/>
      <c r="G17" s="159"/>
      <c r="H17" s="72"/>
      <c r="I17" s="72"/>
      <c r="K17" s="200">
        <f>SUM(K9:K16)</f>
        <v>6597633</v>
      </c>
      <c r="L17" s="200">
        <f>SUM(L9:L16)</f>
        <v>-16827976</v>
      </c>
    </row>
    <row r="18" spans="2:12" ht="8.25" customHeight="1" x14ac:dyDescent="0.2">
      <c r="B18" s="59"/>
      <c r="C18" s="57"/>
      <c r="D18" s="57"/>
      <c r="E18" s="57"/>
      <c r="F18" s="58"/>
      <c r="G18" s="57"/>
      <c r="H18" s="59"/>
      <c r="I18" s="59"/>
      <c r="K18" s="204"/>
      <c r="L18" s="204"/>
    </row>
    <row r="19" spans="2:12" ht="15" customHeight="1" x14ac:dyDescent="0.2">
      <c r="B19" s="72" t="s">
        <v>127</v>
      </c>
      <c r="C19" s="57"/>
      <c r="D19" s="57"/>
      <c r="E19" s="57"/>
      <c r="F19" s="58"/>
      <c r="G19" s="57"/>
      <c r="H19" s="59"/>
      <c r="I19" s="59"/>
      <c r="K19" s="204"/>
      <c r="L19" s="204"/>
    </row>
    <row r="20" spans="2:12" ht="15" customHeight="1" x14ac:dyDescent="0.2">
      <c r="B20" s="59" t="s">
        <v>162</v>
      </c>
      <c r="C20" s="57"/>
      <c r="D20" s="57"/>
      <c r="E20" s="57"/>
      <c r="F20" s="58"/>
      <c r="G20" s="57"/>
      <c r="H20" s="59"/>
      <c r="I20" s="59"/>
      <c r="K20" s="204">
        <v>-688550</v>
      </c>
      <c r="L20" s="204">
        <f>-433841+0</f>
        <v>-433841</v>
      </c>
    </row>
    <row r="21" spans="2:12" ht="15" customHeight="1" x14ac:dyDescent="0.2">
      <c r="B21" s="59" t="s">
        <v>163</v>
      </c>
      <c r="C21" s="57"/>
      <c r="D21" s="57"/>
      <c r="E21" s="57"/>
      <c r="F21" s="58"/>
      <c r="G21" s="57"/>
      <c r="H21" s="59"/>
      <c r="I21" s="59"/>
      <c r="K21" s="204">
        <f>-1639-682</f>
        <v>-2321</v>
      </c>
      <c r="L21" s="206">
        <f>7220053-0</f>
        <v>7220053</v>
      </c>
    </row>
    <row r="22" spans="2:12" ht="15" customHeight="1" x14ac:dyDescent="0.2">
      <c r="B22" s="59" t="s">
        <v>164</v>
      </c>
      <c r="C22" s="57"/>
      <c r="D22" s="57"/>
      <c r="E22" s="57"/>
      <c r="F22" s="58"/>
      <c r="G22" s="57"/>
      <c r="H22" s="59"/>
      <c r="I22" s="59"/>
      <c r="K22" s="204">
        <f>382051-163141</f>
        <v>218910</v>
      </c>
      <c r="L22" s="204">
        <f>163141-152341</f>
        <v>10800</v>
      </c>
    </row>
    <row r="23" spans="2:12" ht="15" customHeight="1" x14ac:dyDescent="0.2">
      <c r="B23" s="59" t="s">
        <v>165</v>
      </c>
      <c r="C23" s="57"/>
      <c r="D23" s="57"/>
      <c r="E23" s="57"/>
      <c r="F23" s="58"/>
      <c r="G23" s="57"/>
      <c r="H23" s="59"/>
      <c r="I23" s="59"/>
      <c r="K23" s="205">
        <f>6585-173</f>
        <v>6412</v>
      </c>
      <c r="L23" s="205">
        <v>173</v>
      </c>
    </row>
    <row r="24" spans="2:12" s="52" customFormat="1" ht="15" customHeight="1" x14ac:dyDescent="0.2">
      <c r="B24" s="72" t="s">
        <v>128</v>
      </c>
      <c r="C24" s="159"/>
      <c r="D24" s="159"/>
      <c r="E24" s="159"/>
      <c r="F24" s="160"/>
      <c r="G24" s="159"/>
      <c r="H24" s="72"/>
      <c r="I24" s="72"/>
      <c r="K24" s="201">
        <f>SUM(K20:K23)</f>
        <v>-465549</v>
      </c>
      <c r="L24" s="201">
        <f>SUM(L20:L23)</f>
        <v>6797185</v>
      </c>
    </row>
    <row r="25" spans="2:12" ht="10.5" customHeight="1" x14ac:dyDescent="0.2">
      <c r="B25" s="59"/>
      <c r="C25" s="57"/>
      <c r="D25" s="57"/>
      <c r="E25" s="57"/>
      <c r="F25" s="58"/>
      <c r="G25" s="57"/>
      <c r="H25" s="59"/>
      <c r="I25" s="59"/>
      <c r="K25" s="204"/>
      <c r="L25" s="204"/>
    </row>
    <row r="26" spans="2:12" ht="15.75" customHeight="1" x14ac:dyDescent="0.2">
      <c r="B26" s="72" t="s">
        <v>129</v>
      </c>
      <c r="C26" s="57"/>
      <c r="D26" s="57"/>
      <c r="E26" s="57"/>
      <c r="F26" s="58"/>
      <c r="G26" s="57"/>
      <c r="H26" s="59"/>
      <c r="I26" s="59"/>
      <c r="K26" s="204"/>
      <c r="L26" s="204"/>
    </row>
    <row r="27" spans="2:12" ht="6" customHeight="1" x14ac:dyDescent="0.2">
      <c r="B27" s="59"/>
      <c r="C27" s="57"/>
      <c r="D27" s="57"/>
      <c r="E27" s="57"/>
      <c r="F27" s="58"/>
      <c r="G27" s="57"/>
      <c r="H27" s="59"/>
      <c r="I27" s="59"/>
      <c r="K27" s="204"/>
      <c r="L27" s="204"/>
    </row>
    <row r="28" spans="2:12" ht="15.75" customHeight="1" x14ac:dyDescent="0.2">
      <c r="B28" s="72" t="s">
        <v>130</v>
      </c>
      <c r="C28" s="57"/>
      <c r="D28" s="57"/>
      <c r="E28" s="57"/>
      <c r="F28" s="58"/>
      <c r="G28" s="57"/>
      <c r="H28" s="59"/>
      <c r="I28" s="59"/>
      <c r="K28" s="204"/>
      <c r="L28" s="204"/>
    </row>
    <row r="29" spans="2:12" ht="15.75" customHeight="1" x14ac:dyDescent="0.2">
      <c r="B29" s="59" t="s">
        <v>207</v>
      </c>
      <c r="C29" s="57"/>
      <c r="D29" s="57"/>
      <c r="E29" s="57"/>
      <c r="F29" s="58"/>
      <c r="G29" s="57"/>
      <c r="H29" s="59"/>
      <c r="I29" s="59"/>
      <c r="K29" s="204">
        <v>-11298</v>
      </c>
      <c r="L29" s="204">
        <v>0</v>
      </c>
    </row>
    <row r="30" spans="2:12" ht="15.75" customHeight="1" x14ac:dyDescent="0.2">
      <c r="B30" s="59" t="s">
        <v>208</v>
      </c>
      <c r="C30" s="57"/>
      <c r="D30" s="57"/>
      <c r="E30" s="57"/>
      <c r="F30" s="58"/>
      <c r="G30" s="57"/>
      <c r="H30" s="59"/>
      <c r="I30" s="59"/>
      <c r="K30" s="204">
        <v>-10246</v>
      </c>
      <c r="L30" s="204">
        <v>0</v>
      </c>
    </row>
    <row r="31" spans="2:12" ht="15.75" customHeight="1" x14ac:dyDescent="0.2">
      <c r="B31" s="59" t="s">
        <v>209</v>
      </c>
      <c r="C31" s="57"/>
      <c r="D31" s="57"/>
      <c r="E31" s="57"/>
      <c r="F31" s="58"/>
      <c r="G31" s="57"/>
      <c r="H31" s="59"/>
      <c r="I31" s="59"/>
      <c r="K31" s="204">
        <v>-4941</v>
      </c>
      <c r="L31" s="204">
        <v>0</v>
      </c>
    </row>
    <row r="32" spans="2:12" ht="15.75" customHeight="1" x14ac:dyDescent="0.2">
      <c r="B32" s="59" t="s">
        <v>166</v>
      </c>
      <c r="C32" s="57"/>
      <c r="D32" s="57"/>
      <c r="E32" s="57"/>
      <c r="F32" s="58"/>
      <c r="G32" s="57"/>
      <c r="H32" s="59"/>
      <c r="I32" s="59"/>
      <c r="K32" s="206">
        <f>-839727+47789</f>
        <v>-791938</v>
      </c>
      <c r="L32" s="206">
        <f>-47789+44896</f>
        <v>-2893</v>
      </c>
    </row>
    <row r="33" spans="2:12" ht="15.75" customHeight="1" x14ac:dyDescent="0.2">
      <c r="B33" s="59" t="s">
        <v>167</v>
      </c>
      <c r="C33" s="57"/>
      <c r="D33" s="57"/>
      <c r="E33" s="57"/>
      <c r="F33" s="58"/>
      <c r="G33" s="57"/>
      <c r="H33" s="59"/>
      <c r="I33" s="59"/>
      <c r="K33" s="206">
        <v>-303842</v>
      </c>
      <c r="L33" s="206">
        <v>-617382</v>
      </c>
    </row>
    <row r="34" spans="2:12" ht="15.75" customHeight="1" x14ac:dyDescent="0.2">
      <c r="B34" s="59" t="s">
        <v>210</v>
      </c>
      <c r="C34" s="57"/>
      <c r="D34" s="57"/>
      <c r="E34" s="57"/>
      <c r="F34" s="58"/>
      <c r="G34" s="57"/>
      <c r="H34" s="59"/>
      <c r="I34" s="59"/>
      <c r="K34" s="206">
        <v>-1194</v>
      </c>
      <c r="L34" s="204">
        <v>0</v>
      </c>
    </row>
    <row r="35" spans="2:12" ht="15.75" customHeight="1" x14ac:dyDescent="0.2">
      <c r="B35" s="59" t="s">
        <v>168</v>
      </c>
      <c r="C35" s="57"/>
      <c r="D35" s="57"/>
      <c r="E35" s="57"/>
      <c r="F35" s="58"/>
      <c r="G35" s="57"/>
      <c r="H35" s="59"/>
      <c r="I35" s="59"/>
      <c r="K35" s="207">
        <f>-2698439+2518503</f>
        <v>-179936</v>
      </c>
      <c r="L35" s="207">
        <f>-2518503+2422367</f>
        <v>-96136</v>
      </c>
    </row>
    <row r="36" spans="2:12" s="52" customFormat="1" ht="21" customHeight="1" x14ac:dyDescent="0.2">
      <c r="B36" s="72" t="s">
        <v>131</v>
      </c>
      <c r="C36" s="159"/>
      <c r="D36" s="159"/>
      <c r="E36" s="159"/>
      <c r="F36" s="160"/>
      <c r="G36" s="159"/>
      <c r="H36" s="72"/>
      <c r="I36" s="72"/>
      <c r="K36" s="201">
        <f>SUM(K29:K35)</f>
        <v>-1303395</v>
      </c>
      <c r="L36" s="201">
        <f>SUM(L32:L35)</f>
        <v>-716411</v>
      </c>
    </row>
    <row r="37" spans="2:12" ht="9" customHeight="1" x14ac:dyDescent="0.2">
      <c r="B37" s="59"/>
      <c r="C37" s="57"/>
      <c r="D37" s="57"/>
      <c r="E37" s="57"/>
      <c r="F37" s="58"/>
      <c r="G37" s="57"/>
      <c r="H37" s="59"/>
      <c r="I37" s="59"/>
      <c r="K37" s="204"/>
      <c r="L37" s="204"/>
    </row>
    <row r="38" spans="2:12" ht="16.5" customHeight="1" x14ac:dyDescent="0.2">
      <c r="B38" s="72" t="s">
        <v>132</v>
      </c>
      <c r="C38" s="57"/>
      <c r="D38" s="57"/>
      <c r="E38" s="57"/>
      <c r="F38" s="58"/>
      <c r="G38" s="57"/>
      <c r="H38" s="59"/>
      <c r="I38" s="59"/>
      <c r="K38" s="204"/>
      <c r="L38" s="204"/>
    </row>
    <row r="39" spans="2:12" ht="16.5" customHeight="1" x14ac:dyDescent="0.2">
      <c r="B39" s="59" t="s">
        <v>169</v>
      </c>
      <c r="C39" s="57"/>
      <c r="D39" s="57"/>
      <c r="E39" s="57"/>
      <c r="F39" s="58"/>
      <c r="G39" s="57"/>
      <c r="H39" s="59"/>
      <c r="I39" s="59"/>
      <c r="K39" s="204">
        <f>2692376-428425</f>
        <v>2263951</v>
      </c>
      <c r="L39" s="204">
        <f>-1064291+428425</f>
        <v>-635866</v>
      </c>
    </row>
    <row r="40" spans="2:12" ht="16.5" customHeight="1" x14ac:dyDescent="0.2">
      <c r="B40" s="59" t="s">
        <v>170</v>
      </c>
      <c r="C40" s="57"/>
      <c r="D40" s="57"/>
      <c r="E40" s="57"/>
      <c r="F40" s="58"/>
      <c r="G40" s="57"/>
      <c r="H40" s="59"/>
      <c r="I40" s="59"/>
      <c r="K40" s="204">
        <f>-993682+59236</f>
        <v>-934446</v>
      </c>
      <c r="L40" s="204">
        <f>993682-172672</f>
        <v>821010</v>
      </c>
    </row>
    <row r="41" spans="2:12" ht="16.5" customHeight="1" x14ac:dyDescent="0.2">
      <c r="B41" s="59" t="s">
        <v>171</v>
      </c>
      <c r="C41" s="57"/>
      <c r="D41" s="57"/>
      <c r="E41" s="57"/>
      <c r="F41" s="58"/>
      <c r="G41" s="57"/>
      <c r="H41" s="59"/>
      <c r="I41" s="59"/>
      <c r="K41" s="204">
        <f>475307-201654-349</f>
        <v>273304</v>
      </c>
      <c r="L41" s="204">
        <f>-424204+201654-753+349</f>
        <v>-222954</v>
      </c>
    </row>
    <row r="42" spans="2:12" ht="16.5" customHeight="1" x14ac:dyDescent="0.2">
      <c r="B42" s="59" t="s">
        <v>172</v>
      </c>
      <c r="C42" s="57"/>
      <c r="D42" s="57"/>
      <c r="E42" s="57"/>
      <c r="F42" s="58"/>
      <c r="G42" s="57"/>
      <c r="H42" s="59"/>
      <c r="I42" s="59"/>
      <c r="K42" s="206">
        <f>-9503932+2395088-1091933+858945</f>
        <v>-7341832</v>
      </c>
      <c r="L42" s="206">
        <f>9503932+456768</f>
        <v>9960700</v>
      </c>
    </row>
    <row r="43" spans="2:12" ht="16.5" customHeight="1" x14ac:dyDescent="0.2">
      <c r="B43" s="59" t="s">
        <v>173</v>
      </c>
      <c r="C43" s="57"/>
      <c r="D43" s="57"/>
      <c r="E43" s="57"/>
      <c r="F43" s="58"/>
      <c r="G43" s="57"/>
      <c r="H43" s="59"/>
      <c r="I43" s="59"/>
      <c r="K43" s="207">
        <f>-617381+20502</f>
        <v>-596879</v>
      </c>
      <c r="L43" s="207">
        <v>617381</v>
      </c>
    </row>
    <row r="44" spans="2:12" s="52" customFormat="1" ht="16.5" customHeight="1" x14ac:dyDescent="0.2">
      <c r="B44" s="72" t="s">
        <v>133</v>
      </c>
      <c r="C44" s="159"/>
      <c r="D44" s="159"/>
      <c r="E44" s="159"/>
      <c r="F44" s="160"/>
      <c r="G44" s="159"/>
      <c r="H44" s="72"/>
      <c r="I44" s="72"/>
      <c r="K44" s="200">
        <f>SUM(K39:K43)</f>
        <v>-6335902</v>
      </c>
      <c r="L44" s="200">
        <f>SUM(L39:L43)</f>
        <v>10540271</v>
      </c>
    </row>
    <row r="45" spans="2:12" ht="7.5" customHeight="1" x14ac:dyDescent="0.2">
      <c r="B45" s="59"/>
      <c r="C45" s="57"/>
      <c r="D45" s="57"/>
      <c r="E45" s="57"/>
      <c r="F45" s="58"/>
      <c r="G45" s="57"/>
      <c r="H45" s="59"/>
      <c r="I45" s="59"/>
      <c r="K45" s="199"/>
      <c r="L45" s="199"/>
    </row>
    <row r="46" spans="2:12" s="52" customFormat="1" ht="15" customHeight="1" x14ac:dyDescent="0.2">
      <c r="B46" s="72" t="s">
        <v>134</v>
      </c>
      <c r="C46" s="159"/>
      <c r="D46" s="159"/>
      <c r="E46" s="159"/>
      <c r="F46" s="160"/>
      <c r="G46" s="159"/>
      <c r="H46" s="72"/>
      <c r="I46" s="72"/>
      <c r="K46" s="200">
        <f>+K17+K24+K36+K44</f>
        <v>-1507213</v>
      </c>
      <c r="L46" s="200">
        <f>+L17+L24+L36+L44</f>
        <v>-206931</v>
      </c>
    </row>
    <row r="47" spans="2:12" ht="15" customHeight="1" x14ac:dyDescent="0.2">
      <c r="B47" s="59" t="s">
        <v>174</v>
      </c>
      <c r="C47" s="57"/>
      <c r="D47" s="57"/>
      <c r="E47" s="57"/>
      <c r="F47" s="58"/>
      <c r="G47" s="57"/>
      <c r="H47" s="59"/>
      <c r="I47" s="59"/>
      <c r="K47" s="204">
        <f>+L58</f>
        <v>1509200</v>
      </c>
      <c r="L47" s="204">
        <f>30725+1685406</f>
        <v>1716131</v>
      </c>
    </row>
    <row r="48" spans="2:12" ht="15" customHeight="1" x14ac:dyDescent="0.2">
      <c r="B48" s="59" t="s">
        <v>211</v>
      </c>
      <c r="C48" s="57"/>
      <c r="D48" s="57"/>
      <c r="E48" s="57"/>
      <c r="F48" s="58"/>
      <c r="G48" s="57"/>
      <c r="H48" s="59"/>
      <c r="I48" s="59"/>
      <c r="K48" s="205">
        <f>+K58</f>
        <v>1987</v>
      </c>
      <c r="L48" s="205">
        <f>+L58</f>
        <v>1509200</v>
      </c>
    </row>
    <row r="49" spans="2:13" s="52" customFormat="1" ht="20.25" customHeight="1" x14ac:dyDescent="0.2">
      <c r="B49" s="72" t="s">
        <v>135</v>
      </c>
      <c r="C49" s="159"/>
      <c r="D49" s="159"/>
      <c r="E49" s="159"/>
      <c r="F49" s="160"/>
      <c r="G49" s="159"/>
      <c r="H49" s="72"/>
      <c r="I49" s="72"/>
      <c r="K49" s="200">
        <f>+K48-K47</f>
        <v>-1507213</v>
      </c>
      <c r="L49" s="200">
        <f>+L48-L47</f>
        <v>-206931</v>
      </c>
    </row>
    <row r="50" spans="2:13" ht="17.25" customHeight="1" x14ac:dyDescent="0.2">
      <c r="B50" s="59"/>
      <c r="C50" s="57"/>
      <c r="D50" s="57"/>
      <c r="E50" s="57"/>
      <c r="F50" s="58"/>
      <c r="G50" s="57"/>
      <c r="H50" s="59"/>
      <c r="I50" s="59"/>
      <c r="K50" s="204">
        <f>+K46-K49</f>
        <v>0</v>
      </c>
      <c r="L50" s="204">
        <f>+L46-L49</f>
        <v>0</v>
      </c>
    </row>
    <row r="51" spans="2:13" ht="14.25" customHeight="1" x14ac:dyDescent="0.2">
      <c r="B51" s="72" t="s">
        <v>136</v>
      </c>
      <c r="C51" s="57"/>
      <c r="D51" s="57"/>
      <c r="E51" s="57"/>
      <c r="F51" s="58"/>
      <c r="G51" s="57"/>
      <c r="H51" s="59"/>
      <c r="I51" s="59"/>
      <c r="K51" s="204"/>
      <c r="L51" s="204"/>
    </row>
    <row r="52" spans="2:13" ht="3.75" customHeight="1" x14ac:dyDescent="0.2">
      <c r="B52" s="59"/>
      <c r="C52" s="57"/>
      <c r="D52" s="57"/>
      <c r="E52" s="57"/>
      <c r="F52" s="58"/>
      <c r="G52" s="57"/>
      <c r="H52" s="59"/>
      <c r="I52" s="59"/>
      <c r="K52" s="204"/>
      <c r="L52" s="204"/>
    </row>
    <row r="53" spans="2:13" ht="18.75" customHeight="1" x14ac:dyDescent="0.2">
      <c r="B53" s="72" t="s">
        <v>212</v>
      </c>
      <c r="C53" s="57"/>
      <c r="D53" s="57"/>
      <c r="E53" s="57"/>
      <c r="F53" s="58"/>
      <c r="G53" s="57"/>
      <c r="H53" s="59"/>
      <c r="I53" s="59"/>
      <c r="K53" s="204"/>
      <c r="L53" s="204"/>
    </row>
    <row r="54" spans="2:13" ht="17.25" customHeight="1" x14ac:dyDescent="0.2">
      <c r="B54" s="59" t="s">
        <v>137</v>
      </c>
      <c r="C54" s="57"/>
      <c r="D54" s="57"/>
      <c r="E54" s="57"/>
      <c r="F54" s="58"/>
      <c r="G54" s="57"/>
      <c r="H54" s="59"/>
      <c r="I54" s="59"/>
      <c r="K54" s="204">
        <v>0</v>
      </c>
      <c r="L54" s="204">
        <v>0</v>
      </c>
    </row>
    <row r="55" spans="2:13" ht="17.25" customHeight="1" x14ac:dyDescent="0.2">
      <c r="B55" s="59" t="s">
        <v>138</v>
      </c>
      <c r="C55" s="57"/>
      <c r="D55" s="57"/>
      <c r="E55" s="57"/>
      <c r="F55" s="58"/>
      <c r="G55" s="57"/>
      <c r="H55" s="59"/>
      <c r="I55" s="59"/>
      <c r="K55" s="204">
        <v>1987</v>
      </c>
      <c r="L55" s="204">
        <v>190406</v>
      </c>
    </row>
    <row r="56" spans="2:13" ht="17.25" customHeight="1" x14ac:dyDescent="0.2">
      <c r="B56" s="59" t="s">
        <v>139</v>
      </c>
      <c r="C56" s="57"/>
      <c r="D56" s="57"/>
      <c r="E56" s="57"/>
      <c r="F56" s="58"/>
      <c r="G56" s="57"/>
      <c r="H56" s="59"/>
      <c r="I56" s="59"/>
      <c r="K56" s="204">
        <v>0</v>
      </c>
      <c r="L56" s="204">
        <v>0</v>
      </c>
    </row>
    <row r="57" spans="2:13" ht="17.25" customHeight="1" x14ac:dyDescent="0.2">
      <c r="B57" s="59" t="s">
        <v>140</v>
      </c>
      <c r="C57" s="57"/>
      <c r="D57" s="57"/>
      <c r="E57" s="57"/>
      <c r="F57" s="58"/>
      <c r="G57" s="57"/>
      <c r="H57" s="59"/>
      <c r="I57" s="59"/>
      <c r="K57" s="205">
        <v>0</v>
      </c>
      <c r="L57" s="205">
        <v>1318794</v>
      </c>
    </row>
    <row r="58" spans="2:13" s="52" customFormat="1" ht="17.25" customHeight="1" x14ac:dyDescent="0.2">
      <c r="B58" s="72" t="s">
        <v>141</v>
      </c>
      <c r="C58" s="159"/>
      <c r="D58" s="159"/>
      <c r="E58" s="159"/>
      <c r="F58" s="160"/>
      <c r="G58" s="159"/>
      <c r="H58" s="72"/>
      <c r="I58" s="72"/>
      <c r="K58" s="200">
        <f>SUM(K54:K57)</f>
        <v>1987</v>
      </c>
      <c r="L58" s="200">
        <f>SUM(L54:L57)</f>
        <v>1509200</v>
      </c>
      <c r="M58" s="185"/>
    </row>
    <row r="59" spans="2:13" ht="5.25" customHeight="1" x14ac:dyDescent="0.2">
      <c r="B59" s="59"/>
      <c r="C59" s="57"/>
      <c r="D59" s="57"/>
      <c r="E59" s="57"/>
      <c r="F59" s="58"/>
      <c r="G59" s="57"/>
      <c r="H59" s="59"/>
      <c r="I59" s="59"/>
      <c r="K59" s="204"/>
      <c r="L59" s="204"/>
    </row>
    <row r="60" spans="2:13" ht="15.75" customHeight="1" x14ac:dyDescent="0.2">
      <c r="B60" s="72" t="s">
        <v>142</v>
      </c>
      <c r="C60" s="57"/>
      <c r="D60" s="57"/>
      <c r="E60" s="57"/>
      <c r="F60" s="58"/>
      <c r="G60" s="57"/>
      <c r="H60" s="59"/>
      <c r="I60" s="59"/>
      <c r="K60" s="204"/>
      <c r="L60" s="204"/>
      <c r="M60" s="91"/>
    </row>
    <row r="61" spans="2:13" ht="14.25" customHeight="1" x14ac:dyDescent="0.2">
      <c r="B61" s="59" t="s">
        <v>143</v>
      </c>
      <c r="C61" s="57"/>
      <c r="D61" s="57"/>
      <c r="E61" s="57"/>
      <c r="F61" s="58"/>
      <c r="G61" s="57"/>
      <c r="H61" s="59"/>
      <c r="I61" s="59"/>
      <c r="K61" s="204">
        <v>0</v>
      </c>
      <c r="L61" s="204">
        <v>0</v>
      </c>
    </row>
    <row r="62" spans="2:13" ht="14.25" customHeight="1" x14ac:dyDescent="0.2">
      <c r="B62" s="59" t="s">
        <v>144</v>
      </c>
      <c r="C62" s="57"/>
      <c r="D62" s="57"/>
      <c r="E62" s="57"/>
      <c r="F62" s="58"/>
      <c r="G62" s="57"/>
      <c r="H62" s="59"/>
      <c r="I62" s="59"/>
      <c r="K62" s="205">
        <v>0</v>
      </c>
      <c r="L62" s="205">
        <v>0</v>
      </c>
    </row>
    <row r="63" spans="2:13" s="52" customFormat="1" ht="18.75" customHeight="1" x14ac:dyDescent="0.2">
      <c r="B63" s="72" t="s">
        <v>145</v>
      </c>
      <c r="C63" s="159"/>
      <c r="D63" s="159"/>
      <c r="E63" s="159"/>
      <c r="F63" s="160"/>
      <c r="G63" s="159"/>
      <c r="H63" s="72"/>
      <c r="I63" s="72"/>
      <c r="K63" s="200">
        <f>SUM(K61:K62)</f>
        <v>0</v>
      </c>
      <c r="L63" s="200">
        <f>SUM(L61:L62)</f>
        <v>0</v>
      </c>
    </row>
    <row r="64" spans="2:13" ht="12.75" x14ac:dyDescent="0.2">
      <c r="B64" s="57"/>
      <c r="C64" s="57"/>
      <c r="D64" s="57"/>
      <c r="E64" s="57"/>
      <c r="F64" s="58"/>
      <c r="G64" s="57"/>
      <c r="H64" s="59"/>
      <c r="I64" s="59"/>
      <c r="K64" s="158"/>
    </row>
    <row r="65" spans="2:11" ht="5.25" customHeight="1" x14ac:dyDescent="0.2">
      <c r="K65" s="158"/>
    </row>
    <row r="66" spans="2:11" ht="21" customHeight="1" x14ac:dyDescent="0.2">
      <c r="B66" s="49"/>
      <c r="C66" s="49"/>
      <c r="D66" s="49"/>
      <c r="G66" s="49"/>
      <c r="H66" s="49"/>
      <c r="I66" s="49"/>
      <c r="K66" s="59"/>
    </row>
    <row r="67" spans="2:11" ht="13.5" customHeight="1" x14ac:dyDescent="0.2">
      <c r="B67" s="52" t="s">
        <v>21</v>
      </c>
      <c r="G67" s="52" t="s">
        <v>22</v>
      </c>
      <c r="K67" s="59"/>
    </row>
    <row r="68" spans="2:11" ht="13.5" customHeight="1" x14ac:dyDescent="0.2">
      <c r="B68" s="48" t="s">
        <v>50</v>
      </c>
      <c r="G68" s="221" t="s">
        <v>86</v>
      </c>
      <c r="H68" s="221"/>
      <c r="I68" s="221"/>
      <c r="K68" s="59"/>
    </row>
    <row r="69" spans="2:11" ht="13.5" customHeight="1" x14ac:dyDescent="0.2">
      <c r="B69" s="48" t="s">
        <v>61</v>
      </c>
      <c r="G69" s="221" t="s">
        <v>87</v>
      </c>
      <c r="H69" s="221"/>
      <c r="I69" s="221"/>
      <c r="K69" s="59"/>
    </row>
    <row r="70" spans="2:11" ht="5.25" customHeight="1" x14ac:dyDescent="0.2">
      <c r="K70" s="59"/>
    </row>
    <row r="71" spans="2:11" ht="3" customHeight="1" x14ac:dyDescent="0.2">
      <c r="K71" s="59"/>
    </row>
    <row r="72" spans="2:11" ht="16.5" customHeight="1" x14ac:dyDescent="0.25">
      <c r="B72" s="125" t="s">
        <v>60</v>
      </c>
      <c r="K72" s="59"/>
    </row>
  </sheetData>
  <mergeCells count="7">
    <mergeCell ref="G69:I69"/>
    <mergeCell ref="B1:K1"/>
    <mergeCell ref="B2:K2"/>
    <mergeCell ref="B3:K3"/>
    <mergeCell ref="B4:K4"/>
    <mergeCell ref="B5:K5"/>
    <mergeCell ref="G68:I68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topLeftCell="A67" workbookViewId="0">
      <selection activeCell="G83" sqref="G83"/>
    </sheetView>
  </sheetViews>
  <sheetFormatPr baseColWidth="10" defaultRowHeight="16.5" x14ac:dyDescent="0.3"/>
  <cols>
    <col min="1" max="1" width="47.85546875" style="89" customWidth="1"/>
    <col min="2" max="2" width="13.140625" style="90" customWidth="1"/>
    <col min="3" max="3" width="2.7109375" style="89" hidden="1" customWidth="1"/>
    <col min="4" max="4" width="13.5703125" style="90" customWidth="1"/>
    <col min="5" max="5" width="11.7109375" style="2" customWidth="1"/>
    <col min="6" max="6" width="14.85546875" style="2" customWidth="1"/>
    <col min="7" max="7" width="31.140625" style="89" customWidth="1"/>
    <col min="8" max="8" width="12.28515625" style="89" customWidth="1"/>
    <col min="9" max="9" width="16.85546875" style="89" customWidth="1"/>
    <col min="10" max="10" width="17.140625" style="89" customWidth="1"/>
    <col min="11" max="12" width="11.42578125" style="2"/>
    <col min="13" max="13" width="10.7109375" style="2" bestFit="1" customWidth="1"/>
    <col min="14" max="14" width="7.28515625" style="2" bestFit="1" customWidth="1"/>
    <col min="15" max="15" width="10.7109375" style="2" bestFit="1" customWidth="1"/>
    <col min="16" max="16384" width="11.42578125" style="2"/>
  </cols>
  <sheetData>
    <row r="1" spans="1:10" s="1" customFormat="1" x14ac:dyDescent="0.3">
      <c r="A1" s="224" t="s">
        <v>26</v>
      </c>
      <c r="B1" s="74" t="s">
        <v>201</v>
      </c>
      <c r="C1" s="118"/>
      <c r="D1" s="76" t="s">
        <v>156</v>
      </c>
      <c r="E1" s="26"/>
      <c r="G1" s="227" t="s">
        <v>27</v>
      </c>
      <c r="H1" s="228" t="s">
        <v>28</v>
      </c>
      <c r="I1" s="74" t="s">
        <v>201</v>
      </c>
      <c r="J1" s="76" t="s">
        <v>156</v>
      </c>
    </row>
    <row r="2" spans="1:10" s="1" customFormat="1" x14ac:dyDescent="0.3">
      <c r="A2" s="226"/>
      <c r="B2" s="77" t="s">
        <v>29</v>
      </c>
      <c r="C2" s="99"/>
      <c r="D2" s="79" t="s">
        <v>29</v>
      </c>
      <c r="E2" s="26"/>
      <c r="G2" s="224"/>
      <c r="H2" s="213"/>
      <c r="I2" s="77" t="s">
        <v>29</v>
      </c>
      <c r="J2" s="79" t="s">
        <v>29</v>
      </c>
    </row>
    <row r="3" spans="1:10" x14ac:dyDescent="0.3">
      <c r="A3" s="104" t="s">
        <v>52</v>
      </c>
      <c r="B3" s="93">
        <f>+'Balance '!D15</f>
        <v>38000</v>
      </c>
      <c r="C3" s="105"/>
      <c r="D3" s="112">
        <v>0</v>
      </c>
      <c r="E3" s="26"/>
      <c r="F3" s="1"/>
      <c r="G3" s="104" t="s">
        <v>30</v>
      </c>
      <c r="H3" s="124">
        <v>3183004215</v>
      </c>
      <c r="I3" s="93">
        <v>0</v>
      </c>
      <c r="J3" s="112">
        <v>0</v>
      </c>
    </row>
    <row r="4" spans="1:10" x14ac:dyDescent="0.3">
      <c r="A4" s="104" t="s">
        <v>3</v>
      </c>
      <c r="B4" s="93">
        <v>1987</v>
      </c>
      <c r="C4" s="93"/>
      <c r="D4" s="112">
        <v>190406</v>
      </c>
      <c r="E4" s="27"/>
      <c r="G4" s="104" t="s">
        <v>62</v>
      </c>
      <c r="H4" s="124">
        <v>3183502761</v>
      </c>
      <c r="I4" s="93">
        <v>0</v>
      </c>
      <c r="J4" s="112">
        <v>0</v>
      </c>
    </row>
    <row r="5" spans="1:10" x14ac:dyDescent="0.3">
      <c r="A5" s="60" t="s">
        <v>31</v>
      </c>
      <c r="B5" s="61">
        <f>SUM(B3:B4)</f>
        <v>39987</v>
      </c>
      <c r="C5" s="119"/>
      <c r="D5" s="62">
        <f>SUM(D3:D4)</f>
        <v>190406</v>
      </c>
      <c r="E5" s="3"/>
      <c r="G5" s="81" t="s">
        <v>102</v>
      </c>
      <c r="H5" s="49">
        <v>3192541189</v>
      </c>
      <c r="I5" s="186">
        <v>1987</v>
      </c>
      <c r="J5" s="187">
        <v>190406</v>
      </c>
    </row>
    <row r="6" spans="1:10" x14ac:dyDescent="0.3">
      <c r="A6" s="100"/>
      <c r="B6" s="188"/>
      <c r="C6" s="101"/>
      <c r="D6" s="189"/>
      <c r="E6" s="3"/>
      <c r="G6" s="229" t="s">
        <v>32</v>
      </c>
      <c r="H6" s="230"/>
      <c r="I6" s="107">
        <f>SUM(I3:I5)</f>
        <v>1987</v>
      </c>
      <c r="J6" s="108">
        <f>SUM(J3:J5)</f>
        <v>190406</v>
      </c>
    </row>
    <row r="7" spans="1:10" x14ac:dyDescent="0.3">
      <c r="A7" s="224" t="s">
        <v>26</v>
      </c>
      <c r="B7" s="74" t="s">
        <v>201</v>
      </c>
      <c r="C7" s="118"/>
      <c r="D7" s="76" t="s">
        <v>156</v>
      </c>
      <c r="E7" s="5"/>
    </row>
    <row r="8" spans="1:10" x14ac:dyDescent="0.3">
      <c r="A8" s="226"/>
      <c r="B8" s="77" t="s">
        <v>29</v>
      </c>
      <c r="C8" s="78"/>
      <c r="D8" s="79" t="s">
        <v>29</v>
      </c>
    </row>
    <row r="9" spans="1:10" x14ac:dyDescent="0.3">
      <c r="A9" s="80" t="str">
        <f>+'[3]Balance '!B20</f>
        <v>Inversiones Administración de Liquidez</v>
      </c>
      <c r="B9" s="231">
        <v>0</v>
      </c>
      <c r="C9" s="75"/>
      <c r="D9" s="233">
        <v>1318794</v>
      </c>
    </row>
    <row r="10" spans="1:10" x14ac:dyDescent="0.3">
      <c r="A10" s="81" t="str">
        <f>+'[3]Balance '!B21</f>
        <v>en Títulos de Deuda</v>
      </c>
      <c r="B10" s="232"/>
      <c r="C10" s="82"/>
      <c r="D10" s="234"/>
      <c r="H10" s="120"/>
    </row>
    <row r="11" spans="1:10" x14ac:dyDescent="0.3">
      <c r="A11" s="60" t="s">
        <v>103</v>
      </c>
      <c r="B11" s="61">
        <f>SUM(B9)</f>
        <v>0</v>
      </c>
      <c r="C11" s="53"/>
      <c r="D11" s="62">
        <f>SUM(D9)</f>
        <v>1318794</v>
      </c>
    </row>
    <row r="13" spans="1:10" x14ac:dyDescent="0.3">
      <c r="A13" s="224" t="s">
        <v>26</v>
      </c>
      <c r="B13" s="74" t="s">
        <v>201</v>
      </c>
      <c r="C13" s="118"/>
      <c r="D13" s="76" t="s">
        <v>156</v>
      </c>
    </row>
    <row r="14" spans="1:10" x14ac:dyDescent="0.3">
      <c r="A14" s="225"/>
      <c r="B14" s="83" t="s">
        <v>29</v>
      </c>
      <c r="C14" s="84"/>
      <c r="D14" s="85" t="s">
        <v>29</v>
      </c>
    </row>
    <row r="15" spans="1:10" x14ac:dyDescent="0.3">
      <c r="A15" s="80" t="s">
        <v>157</v>
      </c>
      <c r="B15" s="86">
        <v>1122391</v>
      </c>
      <c r="C15" s="78"/>
      <c r="D15" s="87">
        <v>433841</v>
      </c>
    </row>
    <row r="16" spans="1:10" x14ac:dyDescent="0.3">
      <c r="A16" s="60" t="s">
        <v>33</v>
      </c>
      <c r="B16" s="61">
        <f>SUM(B15)</f>
        <v>1122391</v>
      </c>
      <c r="C16" s="53"/>
      <c r="D16" s="62">
        <f>SUM(D15)</f>
        <v>433841</v>
      </c>
    </row>
    <row r="18" spans="1:10" x14ac:dyDescent="0.3">
      <c r="A18" s="224" t="s">
        <v>26</v>
      </c>
      <c r="B18" s="74" t="s">
        <v>201</v>
      </c>
      <c r="C18" s="118"/>
      <c r="D18" s="76" t="s">
        <v>156</v>
      </c>
      <c r="E18" s="3"/>
    </row>
    <row r="19" spans="1:10" x14ac:dyDescent="0.3">
      <c r="A19" s="225"/>
      <c r="B19" s="83" t="s">
        <v>29</v>
      </c>
      <c r="C19" s="84"/>
      <c r="D19" s="85" t="s">
        <v>29</v>
      </c>
      <c r="E19" s="3"/>
    </row>
    <row r="20" spans="1:10" x14ac:dyDescent="0.3">
      <c r="A20" s="190" t="s">
        <v>194</v>
      </c>
      <c r="B20" s="86">
        <v>1639</v>
      </c>
      <c r="C20" s="78"/>
      <c r="D20" s="97">
        <v>0</v>
      </c>
      <c r="E20" s="3"/>
    </row>
    <row r="21" spans="1:10" x14ac:dyDescent="0.3">
      <c r="A21" s="195" t="s">
        <v>195</v>
      </c>
      <c r="B21" s="86">
        <v>682</v>
      </c>
      <c r="C21" s="84"/>
      <c r="D21" s="187">
        <f>+'Balance '!F27</f>
        <v>0</v>
      </c>
      <c r="E21" s="3"/>
    </row>
    <row r="22" spans="1:10" x14ac:dyDescent="0.3">
      <c r="A22" s="60" t="s">
        <v>206</v>
      </c>
      <c r="B22" s="61">
        <f>SUM(B20:B21)</f>
        <v>2321</v>
      </c>
      <c r="C22" s="53"/>
      <c r="D22" s="62">
        <f>SUM(D20:D21)</f>
        <v>0</v>
      </c>
      <c r="E22" s="3"/>
    </row>
    <row r="23" spans="1:10" x14ac:dyDescent="0.3">
      <c r="A23" s="52"/>
      <c r="B23" s="73"/>
      <c r="C23" s="52"/>
      <c r="D23" s="73"/>
      <c r="E23" s="3"/>
    </row>
    <row r="24" spans="1:10" ht="15.75" customHeight="1" x14ac:dyDescent="0.3">
      <c r="A24" s="224" t="s">
        <v>26</v>
      </c>
      <c r="B24" s="74" t="s">
        <v>201</v>
      </c>
      <c r="C24" s="118"/>
      <c r="D24" s="76" t="s">
        <v>156</v>
      </c>
      <c r="E24" s="26"/>
      <c r="H24" s="120"/>
    </row>
    <row r="25" spans="1:10" s="5" customFormat="1" ht="15" customHeight="1" x14ac:dyDescent="0.3">
      <c r="A25" s="225"/>
      <c r="B25" s="83" t="s">
        <v>29</v>
      </c>
      <c r="C25" s="84"/>
      <c r="D25" s="85" t="s">
        <v>29</v>
      </c>
      <c r="E25" s="26"/>
      <c r="F25" s="2"/>
      <c r="G25" s="48"/>
      <c r="H25" s="121"/>
      <c r="I25" s="48"/>
      <c r="J25" s="48"/>
    </row>
    <row r="26" spans="1:10" s="5" customFormat="1" ht="15" customHeight="1" x14ac:dyDescent="0.3">
      <c r="A26" s="192" t="s">
        <v>185</v>
      </c>
      <c r="B26" s="193">
        <v>11298</v>
      </c>
      <c r="C26" s="75"/>
      <c r="D26" s="196">
        <v>0</v>
      </c>
      <c r="E26" s="26"/>
      <c r="F26" s="2"/>
      <c r="G26" s="48"/>
      <c r="H26" s="121"/>
      <c r="I26" s="48"/>
      <c r="J26" s="48"/>
    </row>
    <row r="27" spans="1:10" s="5" customFormat="1" ht="15" customHeight="1" x14ac:dyDescent="0.3">
      <c r="A27" s="190" t="s">
        <v>190</v>
      </c>
      <c r="B27" s="191">
        <v>10246</v>
      </c>
      <c r="C27" s="78"/>
      <c r="D27" s="196">
        <v>0</v>
      </c>
      <c r="E27" s="26"/>
      <c r="F27" s="2"/>
      <c r="G27" s="48"/>
      <c r="H27" s="121"/>
      <c r="I27" s="48"/>
      <c r="J27" s="48"/>
    </row>
    <row r="28" spans="1:10" s="5" customFormat="1" ht="15" customHeight="1" x14ac:dyDescent="0.3">
      <c r="A28" s="190" t="s">
        <v>64</v>
      </c>
      <c r="B28" s="191">
        <v>10721</v>
      </c>
      <c r="C28" s="78"/>
      <c r="D28" s="196">
        <v>5780</v>
      </c>
      <c r="E28" s="26"/>
      <c r="F28" s="2"/>
      <c r="G28" s="48"/>
      <c r="H28" s="121"/>
      <c r="I28" s="48"/>
      <c r="J28" s="48"/>
    </row>
    <row r="29" spans="1:10" s="5" customFormat="1" ht="15" customHeight="1" x14ac:dyDescent="0.3">
      <c r="A29" s="190" t="s">
        <v>154</v>
      </c>
      <c r="B29" s="191">
        <v>919703</v>
      </c>
      <c r="C29" s="78"/>
      <c r="D29" s="196">
        <v>617382</v>
      </c>
      <c r="E29" s="26"/>
      <c r="F29" s="2"/>
      <c r="G29" s="48"/>
      <c r="H29" s="121"/>
      <c r="I29" s="48"/>
      <c r="J29" s="48"/>
    </row>
    <row r="30" spans="1:10" s="5" customFormat="1" ht="15" customHeight="1" x14ac:dyDescent="0.3">
      <c r="A30" s="190" t="s">
        <v>94</v>
      </c>
      <c r="B30" s="191">
        <v>839727</v>
      </c>
      <c r="C30" s="78"/>
      <c r="D30" s="196">
        <v>47789</v>
      </c>
      <c r="E30" s="26"/>
      <c r="F30" s="2"/>
      <c r="G30" s="48"/>
      <c r="H30" s="121"/>
      <c r="I30" s="48"/>
      <c r="J30" s="48"/>
    </row>
    <row r="31" spans="1:10" s="5" customFormat="1" ht="15" customHeight="1" x14ac:dyDescent="0.3">
      <c r="A31" s="190" t="s">
        <v>153</v>
      </c>
      <c r="B31" s="191">
        <v>2821</v>
      </c>
      <c r="C31" s="78"/>
      <c r="D31" s="196">
        <v>1300</v>
      </c>
      <c r="E31" s="26"/>
      <c r="F31" s="2"/>
      <c r="G31" s="48"/>
      <c r="H31" s="121"/>
      <c r="I31" s="48"/>
      <c r="J31" s="48"/>
    </row>
    <row r="32" spans="1:10" s="5" customFormat="1" ht="15" customHeight="1" x14ac:dyDescent="0.3">
      <c r="A32" s="190" t="s">
        <v>65</v>
      </c>
      <c r="B32" s="191">
        <v>-257065</v>
      </c>
      <c r="C32" s="78"/>
      <c r="D32" s="196">
        <v>-51509</v>
      </c>
      <c r="E32" s="26"/>
      <c r="F32" s="2"/>
      <c r="G32" s="48"/>
      <c r="H32" s="121"/>
      <c r="I32" s="48"/>
      <c r="J32" s="48"/>
    </row>
    <row r="33" spans="1:10" x14ac:dyDescent="0.3">
      <c r="A33" s="60" t="s">
        <v>67</v>
      </c>
      <c r="B33" s="61">
        <f>SUM(B26:B32)</f>
        <v>1537451</v>
      </c>
      <c r="C33" s="53"/>
      <c r="D33" s="62">
        <f>SUM(D26:D32)</f>
        <v>620742</v>
      </c>
      <c r="E33" s="3"/>
    </row>
    <row r="35" spans="1:10" ht="12.75" customHeight="1" x14ac:dyDescent="0.3"/>
    <row r="36" spans="1:10" x14ac:dyDescent="0.3">
      <c r="A36" s="224" t="s">
        <v>26</v>
      </c>
      <c r="B36" s="74" t="s">
        <v>201</v>
      </c>
      <c r="C36" s="118"/>
      <c r="D36" s="76" t="s">
        <v>156</v>
      </c>
    </row>
    <row r="37" spans="1:10" x14ac:dyDescent="0.3">
      <c r="A37" s="225"/>
      <c r="B37" s="83" t="s">
        <v>29</v>
      </c>
      <c r="C37" s="84"/>
      <c r="D37" s="85" t="s">
        <v>29</v>
      </c>
    </row>
    <row r="38" spans="1:10" x14ac:dyDescent="0.3">
      <c r="A38" s="190" t="s">
        <v>192</v>
      </c>
      <c r="B38" s="191">
        <v>1194</v>
      </c>
      <c r="C38" s="78"/>
      <c r="D38" s="97">
        <v>0</v>
      </c>
    </row>
    <row r="39" spans="1:10" x14ac:dyDescent="0.3">
      <c r="A39" s="190" t="s">
        <v>89</v>
      </c>
      <c r="B39" s="86">
        <v>2698439</v>
      </c>
      <c r="C39" s="78"/>
      <c r="D39" s="87">
        <v>2518503</v>
      </c>
    </row>
    <row r="40" spans="1:10" x14ac:dyDescent="0.3">
      <c r="A40" s="190" t="s">
        <v>90</v>
      </c>
      <c r="B40" s="86">
        <v>-1783600</v>
      </c>
      <c r="C40" s="78"/>
      <c r="D40" s="87">
        <v>-899774</v>
      </c>
    </row>
    <row r="41" spans="1:10" x14ac:dyDescent="0.3">
      <c r="A41" s="60" t="s">
        <v>104</v>
      </c>
      <c r="B41" s="61">
        <f>SUM(B38:B40)</f>
        <v>916033</v>
      </c>
      <c r="C41" s="53"/>
      <c r="D41" s="62">
        <f>SUM(D38:D40)</f>
        <v>1618729</v>
      </c>
    </row>
    <row r="44" spans="1:10" x14ac:dyDescent="0.3">
      <c r="A44" s="224" t="s">
        <v>26</v>
      </c>
      <c r="B44" s="74" t="s">
        <v>201</v>
      </c>
      <c r="C44" s="118"/>
      <c r="D44" s="76" t="s">
        <v>156</v>
      </c>
      <c r="E44" s="26"/>
    </row>
    <row r="45" spans="1:10" s="5" customFormat="1" x14ac:dyDescent="0.3">
      <c r="A45" s="225"/>
      <c r="B45" s="83" t="s">
        <v>29</v>
      </c>
      <c r="C45" s="84"/>
      <c r="D45" s="85" t="s">
        <v>29</v>
      </c>
      <c r="E45" s="26"/>
      <c r="F45" s="2"/>
      <c r="G45" s="48"/>
      <c r="H45" s="48"/>
      <c r="I45" s="48"/>
      <c r="J45" s="48"/>
    </row>
    <row r="46" spans="1:10" s="5" customFormat="1" x14ac:dyDescent="0.3">
      <c r="A46" s="80" t="s">
        <v>56</v>
      </c>
      <c r="B46" s="86">
        <v>2692376</v>
      </c>
      <c r="C46" s="78"/>
      <c r="D46" s="87">
        <v>428425</v>
      </c>
      <c r="E46" s="27"/>
      <c r="G46" s="48"/>
      <c r="H46" s="48"/>
      <c r="I46" s="48"/>
      <c r="J46" s="48"/>
    </row>
    <row r="47" spans="1:10" x14ac:dyDescent="0.3">
      <c r="A47" s="88" t="s">
        <v>7</v>
      </c>
      <c r="B47" s="86">
        <v>59236</v>
      </c>
      <c r="C47" s="78"/>
      <c r="D47" s="87">
        <v>993682</v>
      </c>
      <c r="E47" s="27"/>
    </row>
    <row r="48" spans="1:10" x14ac:dyDescent="0.3">
      <c r="A48" s="88" t="s">
        <v>48</v>
      </c>
      <c r="B48" s="86">
        <v>475307</v>
      </c>
      <c r="C48" s="91"/>
      <c r="D48" s="87">
        <v>201654</v>
      </c>
      <c r="E48" s="4"/>
      <c r="F48" s="5"/>
    </row>
    <row r="49" spans="1:7" x14ac:dyDescent="0.3">
      <c r="A49" s="88" t="s">
        <v>105</v>
      </c>
      <c r="B49" s="186">
        <v>0</v>
      </c>
      <c r="C49" s="82"/>
      <c r="D49" s="187">
        <v>349</v>
      </c>
      <c r="E49" s="4"/>
      <c r="F49" s="5"/>
    </row>
    <row r="50" spans="1:7" x14ac:dyDescent="0.3">
      <c r="A50" s="60" t="s">
        <v>34</v>
      </c>
      <c r="B50" s="61">
        <f>SUM(B46:B49)</f>
        <v>3226919</v>
      </c>
      <c r="C50" s="53"/>
      <c r="D50" s="62">
        <f>SUM(D46:D49)</f>
        <v>1624110</v>
      </c>
      <c r="E50" s="3"/>
    </row>
    <row r="52" spans="1:7" x14ac:dyDescent="0.3">
      <c r="A52" s="224" t="s">
        <v>26</v>
      </c>
      <c r="B52" s="74" t="s">
        <v>201</v>
      </c>
      <c r="C52" s="118"/>
      <c r="D52" s="76" t="s">
        <v>156</v>
      </c>
      <c r="E52" s="26"/>
    </row>
    <row r="53" spans="1:7" x14ac:dyDescent="0.3">
      <c r="A53" s="225"/>
      <c r="B53" s="83" t="s">
        <v>29</v>
      </c>
      <c r="C53" s="84"/>
      <c r="D53" s="85" t="s">
        <v>29</v>
      </c>
      <c r="E53" s="26"/>
    </row>
    <row r="54" spans="1:7" x14ac:dyDescent="0.3">
      <c r="A54" s="104" t="s">
        <v>57</v>
      </c>
      <c r="B54" s="93">
        <v>382051</v>
      </c>
      <c r="C54" s="94"/>
      <c r="D54" s="112">
        <v>163141</v>
      </c>
      <c r="E54" s="27"/>
    </row>
    <row r="55" spans="1:7" x14ac:dyDescent="0.3">
      <c r="A55" s="60" t="s">
        <v>71</v>
      </c>
      <c r="B55" s="61">
        <f>SUM(B54)</f>
        <v>382051</v>
      </c>
      <c r="C55" s="53"/>
      <c r="D55" s="62">
        <f>SUM(D54)</f>
        <v>163141</v>
      </c>
      <c r="E55" s="3"/>
    </row>
    <row r="57" spans="1:7" x14ac:dyDescent="0.3">
      <c r="A57" s="224" t="s">
        <v>70</v>
      </c>
      <c r="B57" s="74" t="s">
        <v>201</v>
      </c>
      <c r="C57" s="118"/>
      <c r="D57" s="76" t="s">
        <v>156</v>
      </c>
    </row>
    <row r="58" spans="1:7" x14ac:dyDescent="0.3">
      <c r="A58" s="225"/>
      <c r="B58" s="83" t="s">
        <v>29</v>
      </c>
      <c r="C58" s="84"/>
      <c r="D58" s="85" t="s">
        <v>29</v>
      </c>
    </row>
    <row r="59" spans="1:7" x14ac:dyDescent="0.3">
      <c r="A59" s="88" t="s">
        <v>106</v>
      </c>
      <c r="B59" s="96">
        <v>167470</v>
      </c>
      <c r="C59" s="78"/>
      <c r="D59" s="87">
        <v>6907</v>
      </c>
      <c r="G59" s="144"/>
    </row>
    <row r="60" spans="1:7" x14ac:dyDescent="0.3">
      <c r="A60" s="88" t="s">
        <v>69</v>
      </c>
      <c r="B60" s="96">
        <v>139901</v>
      </c>
      <c r="C60" s="48"/>
      <c r="D60" s="98">
        <v>65704</v>
      </c>
      <c r="G60" s="144"/>
    </row>
    <row r="61" spans="1:7" x14ac:dyDescent="0.3">
      <c r="A61" s="88" t="s">
        <v>68</v>
      </c>
      <c r="B61" s="96">
        <v>46108</v>
      </c>
      <c r="C61" s="48"/>
      <c r="D61" s="98">
        <v>32233</v>
      </c>
      <c r="G61" s="144"/>
    </row>
    <row r="62" spans="1:7" x14ac:dyDescent="0.3">
      <c r="A62" s="88" t="s">
        <v>72</v>
      </c>
      <c r="B62" s="96">
        <v>28572</v>
      </c>
      <c r="C62" s="48"/>
      <c r="D62" s="98">
        <v>58297</v>
      </c>
      <c r="G62" s="144"/>
    </row>
    <row r="63" spans="1:7" x14ac:dyDescent="0.3">
      <c r="A63" s="100" t="s">
        <v>73</v>
      </c>
      <c r="B63" s="235">
        <f>SUM(B59:B62)</f>
        <v>382051</v>
      </c>
      <c r="C63" s="101"/>
      <c r="D63" s="237">
        <f>SUM(D59:D62)</f>
        <v>163141</v>
      </c>
    </row>
    <row r="64" spans="1:7" x14ac:dyDescent="0.3">
      <c r="A64" s="102" t="s">
        <v>74</v>
      </c>
      <c r="B64" s="236"/>
      <c r="C64" s="103"/>
      <c r="D64" s="238"/>
    </row>
    <row r="66" spans="1:10" x14ac:dyDescent="0.3">
      <c r="A66" s="224" t="s">
        <v>26</v>
      </c>
      <c r="B66" s="74" t="s">
        <v>201</v>
      </c>
      <c r="C66" s="118"/>
      <c r="D66" s="76" t="s">
        <v>156</v>
      </c>
    </row>
    <row r="67" spans="1:10" x14ac:dyDescent="0.3">
      <c r="A67" s="225"/>
      <c r="B67" s="83" t="s">
        <v>29</v>
      </c>
      <c r="C67" s="84"/>
      <c r="D67" s="85" t="s">
        <v>29</v>
      </c>
    </row>
    <row r="68" spans="1:10" x14ac:dyDescent="0.3">
      <c r="A68" s="143" t="s">
        <v>152</v>
      </c>
      <c r="B68" s="93">
        <v>6585</v>
      </c>
      <c r="C68" s="94"/>
      <c r="D68" s="112">
        <v>173</v>
      </c>
    </row>
    <row r="69" spans="1:10" x14ac:dyDescent="0.3">
      <c r="A69" s="60" t="s">
        <v>35</v>
      </c>
      <c r="B69" s="61">
        <f>SUM(B68)</f>
        <v>6585</v>
      </c>
      <c r="C69" s="53"/>
      <c r="D69" s="62">
        <f>SUM(D68)</f>
        <v>173</v>
      </c>
    </row>
    <row r="71" spans="1:10" x14ac:dyDescent="0.3">
      <c r="A71" s="224" t="s">
        <v>70</v>
      </c>
      <c r="B71" s="74" t="s">
        <v>201</v>
      </c>
      <c r="C71" s="118"/>
      <c r="D71" s="76" t="s">
        <v>156</v>
      </c>
    </row>
    <row r="72" spans="1:10" x14ac:dyDescent="0.3">
      <c r="A72" s="226"/>
      <c r="B72" s="77" t="s">
        <v>29</v>
      </c>
      <c r="C72" s="78"/>
      <c r="D72" s="79" t="s">
        <v>29</v>
      </c>
    </row>
    <row r="73" spans="1:10" x14ac:dyDescent="0.3">
      <c r="A73" s="104" t="s">
        <v>98</v>
      </c>
      <c r="B73" s="109">
        <v>2395088</v>
      </c>
      <c r="C73" s="92"/>
      <c r="D73" s="110">
        <v>9503931.8800000008</v>
      </c>
    </row>
    <row r="74" spans="1:10" x14ac:dyDescent="0.3">
      <c r="A74" s="104" t="s">
        <v>111</v>
      </c>
      <c r="B74" s="109">
        <v>-1359029</v>
      </c>
      <c r="C74" s="92"/>
      <c r="D74" s="110">
        <v>-6867278.8770000003</v>
      </c>
    </row>
    <row r="75" spans="1:10" x14ac:dyDescent="0.3">
      <c r="A75" s="104" t="str">
        <f>+'Balance '!H42</f>
        <v>Patrimonio Institucional Incorporado</v>
      </c>
      <c r="B75" s="109">
        <v>20502</v>
      </c>
      <c r="C75" s="92"/>
      <c r="D75" s="106">
        <v>617381</v>
      </c>
    </row>
    <row r="76" spans="1:10" s="5" customFormat="1" x14ac:dyDescent="0.3">
      <c r="A76" s="104" t="s">
        <v>112</v>
      </c>
      <c r="B76" s="109">
        <v>-1091933</v>
      </c>
      <c r="C76" s="92"/>
      <c r="D76" s="110">
        <v>-858946</v>
      </c>
      <c r="E76" s="26"/>
      <c r="G76" s="48"/>
      <c r="H76" s="48"/>
      <c r="I76" s="48"/>
      <c r="J76" s="48"/>
    </row>
    <row r="77" spans="1:10" s="5" customFormat="1" x14ac:dyDescent="0.3">
      <c r="A77" s="102" t="s">
        <v>110</v>
      </c>
      <c r="B77" s="107">
        <f>SUM(B73:B76)</f>
        <v>-35372</v>
      </c>
      <c r="C77" s="103"/>
      <c r="D77" s="108">
        <f>SUM(D73:D76)</f>
        <v>2395088.0030000005</v>
      </c>
      <c r="E77" s="26"/>
      <c r="F77" s="194"/>
      <c r="G77" s="48"/>
      <c r="H77" s="48"/>
      <c r="I77" s="48"/>
      <c r="J77" s="48"/>
    </row>
    <row r="78" spans="1:10" s="5" customFormat="1" x14ac:dyDescent="0.3">
      <c r="A78" s="48"/>
      <c r="B78" s="86"/>
      <c r="C78" s="91"/>
      <c r="D78" s="86"/>
      <c r="E78" s="27"/>
      <c r="G78" s="48"/>
      <c r="H78" s="48"/>
      <c r="I78" s="48"/>
      <c r="J78" s="48"/>
    </row>
    <row r="79" spans="1:10" s="5" customFormat="1" x14ac:dyDescent="0.3">
      <c r="A79" s="224" t="s">
        <v>70</v>
      </c>
      <c r="B79" s="74" t="s">
        <v>201</v>
      </c>
      <c r="C79" s="118"/>
      <c r="D79" s="76" t="s">
        <v>156</v>
      </c>
      <c r="E79" s="27"/>
      <c r="G79" s="48"/>
      <c r="H79" s="48"/>
      <c r="I79" s="48"/>
      <c r="J79" s="48"/>
    </row>
    <row r="80" spans="1:10" s="5" customFormat="1" x14ac:dyDescent="0.3">
      <c r="A80" s="225"/>
      <c r="B80" s="83" t="s">
        <v>29</v>
      </c>
      <c r="C80" s="84"/>
      <c r="D80" s="85" t="s">
        <v>29</v>
      </c>
      <c r="E80" s="27"/>
      <c r="G80" s="48"/>
      <c r="H80" s="48"/>
      <c r="I80" s="48"/>
      <c r="J80" s="48"/>
    </row>
    <row r="81" spans="1:10" s="5" customFormat="1" x14ac:dyDescent="0.3">
      <c r="A81" s="81" t="s">
        <v>197</v>
      </c>
      <c r="B81" s="186">
        <f>+'Est. Act. FESA'!G15</f>
        <v>0</v>
      </c>
      <c r="C81" s="84"/>
      <c r="D81" s="187">
        <v>0</v>
      </c>
      <c r="E81" s="27"/>
      <c r="G81" s="48"/>
      <c r="H81" s="48"/>
      <c r="I81" s="48"/>
      <c r="J81" s="48"/>
    </row>
    <row r="82" spans="1:10" s="5" customFormat="1" x14ac:dyDescent="0.3">
      <c r="A82" s="102" t="s">
        <v>202</v>
      </c>
      <c r="B82" s="107">
        <f>SUM(B80:B81)</f>
        <v>0</v>
      </c>
      <c r="C82" s="103"/>
      <c r="D82" s="108">
        <f>SUM(D80:D81)</f>
        <v>0</v>
      </c>
      <c r="E82" s="27"/>
      <c r="G82" s="48"/>
      <c r="H82" s="48"/>
      <c r="I82" s="48"/>
      <c r="J82" s="48"/>
    </row>
    <row r="83" spans="1:10" s="5" customFormat="1" x14ac:dyDescent="0.3">
      <c r="A83" s="48"/>
      <c r="B83" s="86"/>
      <c r="C83" s="78"/>
      <c r="D83" s="86"/>
      <c r="E83" s="27"/>
      <c r="G83" s="48"/>
      <c r="H83" s="48"/>
      <c r="I83" s="48"/>
      <c r="J83" s="48"/>
    </row>
    <row r="84" spans="1:10" x14ac:dyDescent="0.3">
      <c r="A84" s="224" t="s">
        <v>70</v>
      </c>
      <c r="B84" s="74" t="s">
        <v>201</v>
      </c>
      <c r="C84" s="118"/>
      <c r="D84" s="76" t="s">
        <v>156</v>
      </c>
    </row>
    <row r="85" spans="1:10" x14ac:dyDescent="0.3">
      <c r="A85" s="226"/>
      <c r="B85" s="77" t="s">
        <v>29</v>
      </c>
      <c r="C85" s="78"/>
      <c r="D85" s="79" t="s">
        <v>29</v>
      </c>
    </row>
    <row r="86" spans="1:10" x14ac:dyDescent="0.3">
      <c r="A86" s="104" t="s">
        <v>13</v>
      </c>
      <c r="B86" s="93">
        <v>21078873</v>
      </c>
      <c r="C86" s="111"/>
      <c r="D86" s="112">
        <v>13834013</v>
      </c>
    </row>
    <row r="87" spans="1:10" x14ac:dyDescent="0.3">
      <c r="A87" s="104" t="s">
        <v>99</v>
      </c>
      <c r="B87" s="93">
        <v>32500</v>
      </c>
      <c r="C87" s="92"/>
      <c r="D87" s="112">
        <v>34753.123</v>
      </c>
    </row>
    <row r="88" spans="1:10" s="5" customFormat="1" x14ac:dyDescent="0.3">
      <c r="A88" s="102" t="s">
        <v>37</v>
      </c>
      <c r="B88" s="107">
        <f>SUM(B86:B87)</f>
        <v>21111373</v>
      </c>
      <c r="C88" s="103"/>
      <c r="D88" s="108">
        <f>SUM(D86:D87)</f>
        <v>13868766.123</v>
      </c>
      <c r="E88" s="26"/>
      <c r="G88" s="48"/>
      <c r="H88" s="48"/>
      <c r="I88" s="48"/>
      <c r="J88" s="48"/>
    </row>
    <row r="89" spans="1:10" s="5" customFormat="1" x14ac:dyDescent="0.3">
      <c r="A89" s="52"/>
      <c r="B89" s="73"/>
      <c r="C89" s="52"/>
      <c r="D89" s="73"/>
      <c r="E89" s="26"/>
      <c r="G89" s="48"/>
      <c r="H89" s="48"/>
      <c r="I89" s="48"/>
      <c r="J89" s="48"/>
    </row>
    <row r="90" spans="1:10" s="5" customFormat="1" x14ac:dyDescent="0.3">
      <c r="A90" s="224" t="s">
        <v>70</v>
      </c>
      <c r="B90" s="74" t="s">
        <v>201</v>
      </c>
      <c r="C90" s="118"/>
      <c r="D90" s="76" t="s">
        <v>156</v>
      </c>
      <c r="E90" s="26"/>
      <c r="G90" s="48"/>
      <c r="H90" s="48"/>
      <c r="I90" s="48"/>
      <c r="J90" s="48"/>
    </row>
    <row r="91" spans="1:10" s="5" customFormat="1" x14ac:dyDescent="0.3">
      <c r="A91" s="226"/>
      <c r="B91" s="77" t="s">
        <v>29</v>
      </c>
      <c r="C91" s="78"/>
      <c r="D91" s="79" t="s">
        <v>29</v>
      </c>
      <c r="E91" s="26"/>
      <c r="G91" s="48"/>
      <c r="H91" s="48"/>
      <c r="I91" s="48"/>
      <c r="J91" s="48"/>
    </row>
    <row r="92" spans="1:10" s="5" customFormat="1" x14ac:dyDescent="0.3">
      <c r="A92" s="104" t="s">
        <v>204</v>
      </c>
      <c r="B92" s="93">
        <v>1639</v>
      </c>
      <c r="C92" s="111"/>
      <c r="D92" s="112">
        <v>0</v>
      </c>
      <c r="E92" s="26"/>
      <c r="F92" s="194"/>
      <c r="G92" s="48"/>
      <c r="H92" s="48"/>
      <c r="I92" s="48"/>
      <c r="J92" s="48"/>
    </row>
    <row r="93" spans="1:10" s="5" customFormat="1" x14ac:dyDescent="0.3">
      <c r="A93" s="104" t="s">
        <v>205</v>
      </c>
      <c r="B93" s="93">
        <v>70742</v>
      </c>
      <c r="C93" s="111"/>
      <c r="D93" s="112">
        <v>166966</v>
      </c>
      <c r="E93" s="26"/>
      <c r="F93" s="194"/>
      <c r="G93" s="48"/>
      <c r="H93" s="48"/>
      <c r="I93" s="48"/>
      <c r="J93" s="48"/>
    </row>
    <row r="94" spans="1:10" s="5" customFormat="1" x14ac:dyDescent="0.3">
      <c r="A94" s="102" t="s">
        <v>203</v>
      </c>
      <c r="B94" s="107">
        <f>SUM(B92:B93)</f>
        <v>72381</v>
      </c>
      <c r="C94" s="103"/>
      <c r="D94" s="108">
        <f>SUM(D92:D93)</f>
        <v>166966</v>
      </c>
      <c r="E94" s="26"/>
      <c r="F94" s="194"/>
      <c r="G94" s="48"/>
      <c r="H94" s="48"/>
      <c r="I94" s="48"/>
      <c r="J94" s="48"/>
    </row>
    <row r="95" spans="1:10" s="5" customFormat="1" x14ac:dyDescent="0.3">
      <c r="A95" s="52"/>
      <c r="B95" s="73"/>
      <c r="C95" s="52"/>
      <c r="D95" s="73"/>
      <c r="E95" s="26"/>
      <c r="F95" s="194"/>
      <c r="G95" s="48"/>
      <c r="H95" s="48"/>
      <c r="I95" s="48"/>
      <c r="J95" s="48"/>
    </row>
    <row r="96" spans="1:10" x14ac:dyDescent="0.3">
      <c r="A96" s="224" t="s">
        <v>26</v>
      </c>
      <c r="B96" s="74" t="s">
        <v>201</v>
      </c>
      <c r="C96" s="118"/>
      <c r="D96" s="76" t="s">
        <v>156</v>
      </c>
      <c r="E96" s="26"/>
    </row>
    <row r="97" spans="1:12" x14ac:dyDescent="0.3">
      <c r="A97" s="225"/>
      <c r="B97" s="83" t="s">
        <v>29</v>
      </c>
      <c r="C97" s="84"/>
      <c r="D97" s="85" t="s">
        <v>29</v>
      </c>
      <c r="E97" s="26"/>
    </row>
    <row r="98" spans="1:12" x14ac:dyDescent="0.3">
      <c r="A98" s="80" t="s">
        <v>16</v>
      </c>
      <c r="B98" s="86">
        <v>4628841</v>
      </c>
      <c r="C98" s="78"/>
      <c r="D98" s="87">
        <v>4442569</v>
      </c>
      <c r="E98" s="4"/>
    </row>
    <row r="99" spans="1:12" x14ac:dyDescent="0.3">
      <c r="A99" s="88" t="s">
        <v>58</v>
      </c>
      <c r="B99" s="86">
        <v>0</v>
      </c>
      <c r="C99" s="78"/>
      <c r="D99" s="87">
        <v>0</v>
      </c>
      <c r="E99" s="4"/>
    </row>
    <row r="100" spans="1:12" x14ac:dyDescent="0.3">
      <c r="A100" s="88" t="s">
        <v>17</v>
      </c>
      <c r="B100" s="86">
        <v>560754</v>
      </c>
      <c r="C100" s="78"/>
      <c r="D100" s="87">
        <v>523461</v>
      </c>
      <c r="E100" s="4"/>
    </row>
    <row r="101" spans="1:12" x14ac:dyDescent="0.3">
      <c r="A101" s="88" t="s">
        <v>38</v>
      </c>
      <c r="B101" s="86">
        <v>119846</v>
      </c>
      <c r="C101" s="78"/>
      <c r="D101" s="87">
        <v>105530</v>
      </c>
      <c r="E101" s="4"/>
    </row>
    <row r="102" spans="1:12" x14ac:dyDescent="0.3">
      <c r="A102" s="88" t="s">
        <v>19</v>
      </c>
      <c r="B102" s="86">
        <v>2864968</v>
      </c>
      <c r="C102" s="91"/>
      <c r="D102" s="87">
        <v>3192105</v>
      </c>
      <c r="E102" s="4"/>
    </row>
    <row r="103" spans="1:12" x14ac:dyDescent="0.3">
      <c r="A103" s="81" t="s">
        <v>100</v>
      </c>
      <c r="B103" s="183">
        <v>29831</v>
      </c>
      <c r="C103" s="82"/>
      <c r="D103" s="184">
        <v>34349</v>
      </c>
      <c r="E103" s="4"/>
    </row>
    <row r="104" spans="1:12" x14ac:dyDescent="0.3">
      <c r="A104" s="60" t="s">
        <v>39</v>
      </c>
      <c r="B104" s="61">
        <f>SUM(B98:B103)</f>
        <v>8204240</v>
      </c>
      <c r="C104" s="53"/>
      <c r="D104" s="62">
        <f>SUM(D98:D103)</f>
        <v>8298014</v>
      </c>
      <c r="E104" s="3"/>
    </row>
    <row r="105" spans="1:12" x14ac:dyDescent="0.3">
      <c r="D105" s="95"/>
    </row>
    <row r="107" spans="1:12" x14ac:dyDescent="0.3">
      <c r="A107" s="224" t="s">
        <v>26</v>
      </c>
      <c r="B107" s="74" t="s">
        <v>201</v>
      </c>
      <c r="C107" s="118"/>
      <c r="D107" s="76" t="s">
        <v>156</v>
      </c>
    </row>
    <row r="108" spans="1:12" x14ac:dyDescent="0.3">
      <c r="A108" s="225"/>
      <c r="B108" s="83" t="s">
        <v>29</v>
      </c>
      <c r="C108" s="84"/>
      <c r="D108" s="85" t="s">
        <v>29</v>
      </c>
    </row>
    <row r="109" spans="1:12" x14ac:dyDescent="0.3">
      <c r="A109" s="104" t="s">
        <v>19</v>
      </c>
      <c r="B109" s="93">
        <v>14327765</v>
      </c>
      <c r="C109" s="94"/>
      <c r="D109" s="112">
        <v>13115039</v>
      </c>
    </row>
    <row r="110" spans="1:12" x14ac:dyDescent="0.3">
      <c r="A110" s="60" t="s">
        <v>54</v>
      </c>
      <c r="B110" s="61">
        <f>SUM(B109)</f>
        <v>14327765</v>
      </c>
      <c r="C110" s="53"/>
      <c r="D110" s="62">
        <f>SUM(D109)</f>
        <v>13115039</v>
      </c>
    </row>
    <row r="111" spans="1:12" x14ac:dyDescent="0.3">
      <c r="F111" s="34"/>
      <c r="G111" s="122"/>
      <c r="I111" s="123"/>
      <c r="K111" s="35"/>
      <c r="L111" s="35"/>
    </row>
    <row r="113" spans="1:4" x14ac:dyDescent="0.3">
      <c r="A113" s="224" t="s">
        <v>26</v>
      </c>
      <c r="B113" s="74" t="s">
        <v>201</v>
      </c>
      <c r="C113" s="118"/>
      <c r="D113" s="76" t="s">
        <v>156</v>
      </c>
    </row>
    <row r="114" spans="1:4" x14ac:dyDescent="0.3">
      <c r="A114" s="225"/>
      <c r="B114" s="83" t="s">
        <v>29</v>
      </c>
      <c r="C114" s="84"/>
      <c r="D114" s="85" t="s">
        <v>29</v>
      </c>
    </row>
    <row r="115" spans="1:4" x14ac:dyDescent="0.3">
      <c r="A115" s="143" t="s">
        <v>158</v>
      </c>
      <c r="B115" s="93">
        <v>-6137</v>
      </c>
      <c r="C115" s="94"/>
      <c r="D115" s="112">
        <v>0</v>
      </c>
    </row>
    <row r="116" spans="1:4" x14ac:dyDescent="0.3">
      <c r="A116" s="60" t="s">
        <v>35</v>
      </c>
      <c r="B116" s="61">
        <f>SUM(B115)</f>
        <v>-6137</v>
      </c>
      <c r="C116" s="53"/>
      <c r="D116" s="62">
        <f>SUM(D115)</f>
        <v>0</v>
      </c>
    </row>
    <row r="117" spans="1:4" x14ac:dyDescent="0.3">
      <c r="A117" s="2"/>
      <c r="B117" s="2"/>
      <c r="C117" s="2"/>
      <c r="D117" s="2"/>
    </row>
    <row r="118" spans="1:4" x14ac:dyDescent="0.3">
      <c r="A118" s="2"/>
      <c r="B118" s="2"/>
      <c r="C118" s="2"/>
      <c r="D118" s="2"/>
    </row>
    <row r="119" spans="1:4" x14ac:dyDescent="0.3">
      <c r="A119" s="2"/>
      <c r="B119" s="2"/>
      <c r="C119" s="2"/>
      <c r="D119" s="2"/>
    </row>
    <row r="120" spans="1:4" x14ac:dyDescent="0.3">
      <c r="A120" s="2"/>
      <c r="B120" s="2"/>
      <c r="C120" s="2"/>
      <c r="D120" s="2"/>
    </row>
    <row r="121" spans="1:4" x14ac:dyDescent="0.3">
      <c r="A121" s="2"/>
      <c r="B121" s="2"/>
      <c r="C121" s="2"/>
      <c r="D121" s="2"/>
    </row>
    <row r="122" spans="1:4" x14ac:dyDescent="0.3">
      <c r="A122" s="2"/>
      <c r="B122" s="2"/>
      <c r="C122" s="2"/>
      <c r="D122" s="2"/>
    </row>
    <row r="123" spans="1:4" x14ac:dyDescent="0.3">
      <c r="A123" s="2"/>
      <c r="B123" s="2"/>
      <c r="C123" s="2"/>
      <c r="D123" s="2"/>
    </row>
    <row r="124" spans="1:4" x14ac:dyDescent="0.3">
      <c r="A124" s="2"/>
      <c r="B124" s="2"/>
      <c r="C124" s="2"/>
      <c r="D124" s="2"/>
    </row>
    <row r="125" spans="1:4" x14ac:dyDescent="0.3">
      <c r="A125" s="2"/>
      <c r="B125" s="2"/>
      <c r="C125" s="2"/>
      <c r="D125" s="2"/>
    </row>
    <row r="126" spans="1:4" x14ac:dyDescent="0.3">
      <c r="A126" s="2"/>
      <c r="B126" s="2"/>
      <c r="C126" s="2"/>
      <c r="D126" s="2"/>
    </row>
    <row r="127" spans="1:4" x14ac:dyDescent="0.3">
      <c r="A127" s="2"/>
      <c r="B127" s="2"/>
      <c r="C127" s="2"/>
      <c r="D127" s="2"/>
    </row>
    <row r="128" spans="1:4" x14ac:dyDescent="0.3">
      <c r="A128" s="2"/>
      <c r="B128" s="2"/>
      <c r="C128" s="2"/>
      <c r="D128" s="2"/>
    </row>
    <row r="130" spans="1:4" x14ac:dyDescent="0.3">
      <c r="B130" s="89"/>
      <c r="D130" s="89"/>
    </row>
    <row r="131" spans="1:4" x14ac:dyDescent="0.3">
      <c r="A131" s="2"/>
      <c r="B131" s="2"/>
      <c r="C131" s="2"/>
      <c r="D131" s="2"/>
    </row>
    <row r="132" spans="1:4" x14ac:dyDescent="0.3">
      <c r="A132" s="2"/>
      <c r="B132" s="2"/>
      <c r="C132" s="2"/>
      <c r="D132" s="2"/>
    </row>
    <row r="133" spans="1:4" x14ac:dyDescent="0.3">
      <c r="A133" s="2"/>
      <c r="B133" s="2"/>
      <c r="C133" s="2"/>
      <c r="D133" s="2"/>
    </row>
    <row r="134" spans="1:4" x14ac:dyDescent="0.3">
      <c r="A134" s="2"/>
      <c r="B134" s="2"/>
      <c r="C134" s="2"/>
      <c r="D134" s="2"/>
    </row>
    <row r="135" spans="1:4" x14ac:dyDescent="0.3">
      <c r="A135" s="2"/>
      <c r="B135" s="2"/>
      <c r="C135" s="2"/>
      <c r="D135" s="2"/>
    </row>
    <row r="136" spans="1:4" x14ac:dyDescent="0.3">
      <c r="A136" s="2"/>
      <c r="B136" s="2"/>
      <c r="C136" s="2"/>
      <c r="D136" s="2"/>
    </row>
    <row r="137" spans="1:4" x14ac:dyDescent="0.3">
      <c r="A137" s="52"/>
      <c r="B137" s="73"/>
      <c r="C137" s="52"/>
      <c r="D137" s="73"/>
    </row>
    <row r="138" spans="1:4" x14ac:dyDescent="0.3">
      <c r="A138" s="52"/>
      <c r="B138" s="73"/>
      <c r="C138" s="52"/>
      <c r="D138" s="73"/>
    </row>
    <row r="139" spans="1:4" x14ac:dyDescent="0.3">
      <c r="A139" s="2"/>
      <c r="B139" s="2"/>
      <c r="C139" s="2"/>
      <c r="D139" s="2"/>
    </row>
    <row r="140" spans="1:4" x14ac:dyDescent="0.3">
      <c r="A140" s="2"/>
      <c r="B140" s="2"/>
      <c r="C140" s="2"/>
      <c r="D140" s="2"/>
    </row>
    <row r="141" spans="1:4" x14ac:dyDescent="0.3">
      <c r="A141" s="2"/>
      <c r="B141" s="2"/>
      <c r="C141" s="2"/>
      <c r="D141" s="2"/>
    </row>
    <row r="142" spans="1:4" x14ac:dyDescent="0.3">
      <c r="A142" s="2"/>
      <c r="B142" s="2"/>
      <c r="C142" s="2"/>
      <c r="D142" s="2"/>
    </row>
    <row r="143" spans="1:4" x14ac:dyDescent="0.3">
      <c r="A143" s="2"/>
      <c r="B143" s="2"/>
      <c r="C143" s="2"/>
      <c r="D143" s="2"/>
    </row>
    <row r="144" spans="1:4" x14ac:dyDescent="0.3">
      <c r="A144" s="52"/>
      <c r="B144" s="73"/>
      <c r="C144" s="52"/>
      <c r="D144" s="73"/>
    </row>
    <row r="146" spans="1:4" x14ac:dyDescent="0.3">
      <c r="A146" s="224" t="s">
        <v>70</v>
      </c>
      <c r="B146" s="74" t="s">
        <v>101</v>
      </c>
      <c r="C146" s="75"/>
      <c r="D146" s="76" t="s">
        <v>59</v>
      </c>
    </row>
    <row r="147" spans="1:4" x14ac:dyDescent="0.3">
      <c r="A147" s="225"/>
      <c r="B147" s="83" t="s">
        <v>29</v>
      </c>
      <c r="C147" s="84"/>
      <c r="D147" s="85" t="s">
        <v>29</v>
      </c>
    </row>
    <row r="148" spans="1:4" x14ac:dyDescent="0.3">
      <c r="A148" s="88" t="s">
        <v>16</v>
      </c>
      <c r="B148" s="96">
        <v>4321627</v>
      </c>
      <c r="C148" s="78"/>
      <c r="D148" s="87">
        <f>+'Est. Act. FESA'!I29</f>
        <v>904355</v>
      </c>
    </row>
    <row r="149" spans="1:4" x14ac:dyDescent="0.3">
      <c r="A149" s="88" t="s">
        <v>58</v>
      </c>
      <c r="B149" s="96">
        <v>25062</v>
      </c>
      <c r="C149" s="48"/>
      <c r="D149" s="98">
        <v>2853.2220000000002</v>
      </c>
    </row>
    <row r="150" spans="1:4" x14ac:dyDescent="0.3">
      <c r="A150" s="88" t="s">
        <v>17</v>
      </c>
      <c r="B150" s="96">
        <v>502434</v>
      </c>
      <c r="C150" s="48"/>
      <c r="D150" s="98">
        <v>185399.266</v>
      </c>
    </row>
    <row r="151" spans="1:4" x14ac:dyDescent="0.3">
      <c r="A151" s="88" t="s">
        <v>18</v>
      </c>
      <c r="B151" s="86">
        <f>+'Est. Act. FESA'!G32</f>
        <v>30596</v>
      </c>
      <c r="C151" s="48"/>
      <c r="D151" s="98">
        <v>37360.449999999997</v>
      </c>
    </row>
    <row r="152" spans="1:4" x14ac:dyDescent="0.3">
      <c r="A152" s="88" t="s">
        <v>19</v>
      </c>
      <c r="B152" s="96">
        <v>2659866</v>
      </c>
      <c r="C152" s="48"/>
      <c r="D152" s="98">
        <v>773909.66399999999</v>
      </c>
    </row>
    <row r="153" spans="1:4" x14ac:dyDescent="0.3">
      <c r="A153" s="88" t="s">
        <v>100</v>
      </c>
      <c r="B153" s="96">
        <v>33753</v>
      </c>
      <c r="C153" s="78"/>
      <c r="D153" s="97">
        <v>0</v>
      </c>
    </row>
    <row r="154" spans="1:4" x14ac:dyDescent="0.3">
      <c r="A154" s="60" t="s">
        <v>107</v>
      </c>
      <c r="B154" s="113">
        <v>7642617</v>
      </c>
      <c r="C154" s="53"/>
      <c r="D154" s="114">
        <v>2281863.56586</v>
      </c>
    </row>
    <row r="155" spans="1:4" x14ac:dyDescent="0.3">
      <c r="A155" s="52"/>
      <c r="B155" s="115"/>
      <c r="C155" s="52"/>
      <c r="D155" s="116"/>
    </row>
    <row r="156" spans="1:4" x14ac:dyDescent="0.3">
      <c r="A156" s="52"/>
      <c r="B156" s="117"/>
      <c r="C156" s="52"/>
      <c r="D156" s="116"/>
    </row>
    <row r="157" spans="1:4" x14ac:dyDescent="0.3">
      <c r="A157" s="224" t="s">
        <v>70</v>
      </c>
      <c r="B157" s="74" t="s">
        <v>101</v>
      </c>
      <c r="C157" s="75"/>
      <c r="D157" s="76" t="s">
        <v>59</v>
      </c>
    </row>
    <row r="158" spans="1:4" x14ac:dyDescent="0.3">
      <c r="A158" s="225"/>
      <c r="B158" s="83" t="s">
        <v>29</v>
      </c>
      <c r="C158" s="84"/>
      <c r="D158" s="85" t="s">
        <v>29</v>
      </c>
    </row>
    <row r="159" spans="1:4" x14ac:dyDescent="0.3">
      <c r="A159" s="88" t="str">
        <f>+'[3]Est. Act. FESA'!B33</f>
        <v>Generales</v>
      </c>
      <c r="B159" s="96">
        <v>13271447</v>
      </c>
      <c r="C159" s="48"/>
      <c r="D159" s="87">
        <v>1691455.0930000001</v>
      </c>
    </row>
    <row r="160" spans="1:4" x14ac:dyDescent="0.3">
      <c r="A160" s="60" t="s">
        <v>108</v>
      </c>
      <c r="B160" s="61">
        <v>13271447</v>
      </c>
      <c r="C160" s="53"/>
      <c r="D160" s="62">
        <v>1691455.0930000001</v>
      </c>
    </row>
    <row r="163" spans="1:4" x14ac:dyDescent="0.3">
      <c r="A163" s="224" t="s">
        <v>70</v>
      </c>
      <c r="B163" s="74" t="s">
        <v>101</v>
      </c>
      <c r="C163" s="75"/>
      <c r="D163" s="76" t="s">
        <v>59</v>
      </c>
    </row>
    <row r="164" spans="1:4" x14ac:dyDescent="0.3">
      <c r="A164" s="225"/>
      <c r="B164" s="83" t="s">
        <v>29</v>
      </c>
      <c r="C164" s="84"/>
      <c r="D164" s="85" t="s">
        <v>29</v>
      </c>
    </row>
    <row r="165" spans="1:4" x14ac:dyDescent="0.3">
      <c r="A165" s="88" t="s">
        <v>97</v>
      </c>
      <c r="B165" s="96">
        <v>22720053</v>
      </c>
      <c r="C165" s="48"/>
      <c r="D165" s="97">
        <v>0</v>
      </c>
    </row>
    <row r="166" spans="1:4" x14ac:dyDescent="0.3">
      <c r="A166" s="60" t="s">
        <v>109</v>
      </c>
      <c r="B166" s="61">
        <v>22720053</v>
      </c>
      <c r="C166" s="53"/>
      <c r="D166" s="62">
        <v>0</v>
      </c>
    </row>
  </sheetData>
  <mergeCells count="27">
    <mergeCell ref="A146:A147"/>
    <mergeCell ref="A157:A158"/>
    <mergeCell ref="A163:A164"/>
    <mergeCell ref="A107:A108"/>
    <mergeCell ref="A113:A114"/>
    <mergeCell ref="A57:A58"/>
    <mergeCell ref="B63:B64"/>
    <mergeCell ref="D63:D64"/>
    <mergeCell ref="A66:A67"/>
    <mergeCell ref="A96:A97"/>
    <mergeCell ref="A71:A72"/>
    <mergeCell ref="A84:A85"/>
    <mergeCell ref="A79:A80"/>
    <mergeCell ref="A90:A91"/>
    <mergeCell ref="A52:A53"/>
    <mergeCell ref="A1:A2"/>
    <mergeCell ref="G1:G2"/>
    <mergeCell ref="H1:H2"/>
    <mergeCell ref="G6:H6"/>
    <mergeCell ref="A7:A8"/>
    <mergeCell ref="B9:B10"/>
    <mergeCell ref="D9:D10"/>
    <mergeCell ref="A24:A25"/>
    <mergeCell ref="A36:A37"/>
    <mergeCell ref="A44:A45"/>
    <mergeCell ref="A13:A14"/>
    <mergeCell ref="A18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Balance </vt:lpstr>
      <vt:lpstr>Est. Act. FESA</vt:lpstr>
      <vt:lpstr>Est. Cambio Pat. </vt:lpstr>
      <vt:lpstr>Flujo de efectivo </vt:lpstr>
      <vt:lpstr>Hoja1 </vt:lpstr>
      <vt:lpstr>'Balance '!Área_de_impresión</vt:lpstr>
      <vt:lpstr>'Est. Act. FESA'!Área_de_impresión</vt:lpstr>
    </vt:vector>
  </TitlesOfParts>
  <Company>dnp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druiz</dc:creator>
  <cp:lastModifiedBy>Vivian Julie Jaramillo Lozano</cp:lastModifiedBy>
  <cp:lastPrinted>2015-11-04T19:34:04Z</cp:lastPrinted>
  <dcterms:created xsi:type="dcterms:W3CDTF">2012-07-04T15:01:27Z</dcterms:created>
  <dcterms:modified xsi:type="dcterms:W3CDTF">2016-05-17T21:10:18Z</dcterms:modified>
</cp:coreProperties>
</file>