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869" activeTab="4"/>
  </bookViews>
  <sheets>
    <sheet name="SEGUIMIENTO" sheetId="1" r:id="rId1"/>
    <sheet name="GRAFTOTAL" sheetId="2" r:id="rId2"/>
    <sheet name="GRAFUNC" sheetId="3" r:id="rId3"/>
    <sheet name="GRAFINV" sheetId="4" r:id="rId4"/>
    <sheet name="PPTO" sheetId="5" r:id="rId5"/>
    <sheet name="CDP" sheetId="6" r:id="rId6"/>
    <sheet name="REG" sheetId="7" r:id="rId7"/>
    <sheet name="SIIF" sheetId="8" r:id="rId8"/>
    <sheet name="Hoja1" sheetId="9" r:id="rId9"/>
  </sheets>
  <definedNames>
    <definedName name="_xlnm._FilterDatabase" localSheetId="5" hidden="1">'CDP'!$A$3:$Q$4</definedName>
    <definedName name="_xlnm._FilterDatabase" localSheetId="6" hidden="1">'REG'!$A$3:$S$29</definedName>
    <definedName name="_xlfn.SUMIFS" hidden="1">#NAME?</definedName>
    <definedName name="ACURESERDS">[0]!ACURESERDS</definedName>
    <definedName name="ACURESERFON">[0]!ACURESERFON</definedName>
    <definedName name="_xlnm.Print_Area" localSheetId="3">'GRAFINV'!$A$1:$I$43</definedName>
    <definedName name="_xlnm.Print_Area" localSheetId="2">'GRAFUNC'!$A$1:$I$42</definedName>
    <definedName name="_xlnm.Print_Area" localSheetId="4">'PPTO'!$A$1:$P$29</definedName>
    <definedName name="incontra">[0]!incontra</definedName>
    <definedName name="INFCONTRA">[0]!INFCONTRA</definedName>
    <definedName name="INFMINHAC">[0]!INFMINHAC</definedName>
    <definedName name="INIPACMES">[0]!INIPACMES</definedName>
    <definedName name="INIRESDSMES">[0]!INIRESDSMES</definedName>
    <definedName name="INIRESFONMES">[0]!INIRESFONMES</definedName>
    <definedName name="port">[0]!port</definedName>
    <definedName name="PORTADA">[0]!PORTADA</definedName>
    <definedName name="printejec">[0]!printejec</definedName>
    <definedName name="_xlnm.Print_Titles" localSheetId="4">'PPTO'!$4:$5</definedName>
  </definedNames>
  <calcPr fullCalcOnLoad="1"/>
</workbook>
</file>

<file path=xl/sharedStrings.xml><?xml version="1.0" encoding="utf-8"?>
<sst xmlns="http://schemas.openxmlformats.org/spreadsheetml/2006/main" count="1972" uniqueCount="419">
  <si>
    <t>JUL</t>
  </si>
  <si>
    <t>AGO</t>
  </si>
  <si>
    <t>ACUMULADO</t>
  </si>
  <si>
    <t>MES</t>
  </si>
  <si>
    <t>OCT</t>
  </si>
  <si>
    <t>NOV</t>
  </si>
  <si>
    <t>ENE</t>
  </si>
  <si>
    <t>FEB</t>
  </si>
  <si>
    <t>MAR</t>
  </si>
  <si>
    <t>ABR</t>
  </si>
  <si>
    <t>MAY</t>
  </si>
  <si>
    <t>SALDO APROP</t>
  </si>
  <si>
    <t>TOTAL</t>
  </si>
  <si>
    <t>EJECUCION</t>
  </si>
  <si>
    <t>REZAGO</t>
  </si>
  <si>
    <t>% EJECUCION</t>
  </si>
  <si>
    <t>INVERSION</t>
  </si>
  <si>
    <t>FUNCIONAMIENTO</t>
  </si>
  <si>
    <t>DIC</t>
  </si>
  <si>
    <t>GASTOS GENERALES</t>
  </si>
  <si>
    <t>TRANSFERENCIAS CORRIENTES</t>
  </si>
  <si>
    <t>TRANSFERENCIAS AL SECTOR PUBLICO</t>
  </si>
  <si>
    <t>ORDEN NACIONAL</t>
  </si>
  <si>
    <t>SEP</t>
  </si>
  <si>
    <t>JUN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</si>
  <si>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</si>
  <si>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</si>
  <si>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</si>
  <si>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</si>
  <si>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</si>
  <si>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</si>
  <si>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</si>
  <si>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</si>
  <si>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TOTAL PRESUPUESTO</t>
  </si>
  <si>
    <t>COMPROMISOS</t>
  </si>
  <si>
    <t>SALDO APROPIACION</t>
  </si>
  <si>
    <t>OBLIGACIONES</t>
  </si>
  <si>
    <t>RUBRO</t>
  </si>
  <si>
    <t>SALDO CDP</t>
  </si>
  <si>
    <t>APROPIADO</t>
  </si>
  <si>
    <t>IMPUESTOS Y MULTAS</t>
  </si>
  <si>
    <t>VALOR</t>
  </si>
  <si>
    <t>ADQUISICION DE BIENES Y SERVICIOS</t>
  </si>
  <si>
    <t>|</t>
  </si>
  <si>
    <t>CUOTA DE AUDITAJE CONTRANAL</t>
  </si>
  <si>
    <t>1</t>
  </si>
  <si>
    <t>1000</t>
  </si>
  <si>
    <t>AGENCIA NACIONAL DE CONTRATACION PUBLICA - COLOMBIA COMPRA EFICIENTE</t>
  </si>
  <si>
    <t>Numero Documento</t>
  </si>
  <si>
    <t>Fecha de Registro</t>
  </si>
  <si>
    <t>Fecha de Creacion</t>
  </si>
  <si>
    <t>Tipo de CDP</t>
  </si>
  <si>
    <t>Estado</t>
  </si>
  <si>
    <t>Dependencia</t>
  </si>
  <si>
    <t>Dependencia Descripcion</t>
  </si>
  <si>
    <t>Rubro</t>
  </si>
  <si>
    <t>Descripcion</t>
  </si>
  <si>
    <t>Fuente</t>
  </si>
  <si>
    <t>Recurso</t>
  </si>
  <si>
    <t>Sit</t>
  </si>
  <si>
    <t>Valor Inicial</t>
  </si>
  <si>
    <t>Valor Operaciones</t>
  </si>
  <si>
    <t>Valor Actual</t>
  </si>
  <si>
    <t>Saldo por Comprometer</t>
  </si>
  <si>
    <t>Objeto</t>
  </si>
  <si>
    <t>03-03-00</t>
  </si>
  <si>
    <t>A-1-0-1-1</t>
  </si>
  <si>
    <t>Nación</t>
  </si>
  <si>
    <t>CSF</t>
  </si>
  <si>
    <t>A-1-0-1-4</t>
  </si>
  <si>
    <t>A-1-0-1-5</t>
  </si>
  <si>
    <t>A-1-0-5</t>
  </si>
  <si>
    <t>C-520-1000-1</t>
  </si>
  <si>
    <t>Situacion</t>
  </si>
  <si>
    <t>Saldo por Utilizar</t>
  </si>
  <si>
    <t>Tipo Identificacion</t>
  </si>
  <si>
    <t>Identificacion</t>
  </si>
  <si>
    <t>Nombre Razon Social</t>
  </si>
  <si>
    <t>CDP</t>
  </si>
  <si>
    <t>LISTADO DE CERTIFICADOS DE DISPONIBILIDAD PRESUPUESTAL</t>
  </si>
  <si>
    <t>LISTADO DE REGISTRO DE COMPROMISOS</t>
  </si>
  <si>
    <t>OBJETO</t>
  </si>
  <si>
    <t>Año Fiscal:</t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</si>
  <si>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</si>
  <si>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</si>
  <si>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</si>
  <si>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</si>
  <si>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</si>
  <si>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</si>
  <si>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</si>
  <si>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</si>
  <si>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</si>
  <si>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</si>
  <si>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</si>
  <si>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</si>
  <si>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</si>
  <si>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</si>
  <si>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</si>
  <si>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</si>
  <si>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</si>
  <si>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</si>
  <si>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</si>
  <si>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</si>
  <si>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</si>
  <si>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</si>
  <si>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APR. DISPONIBLE</t>
  </si>
  <si>
    <t>COMPROMISO</t>
  </si>
  <si>
    <t>OBLIGACION</t>
  </si>
  <si>
    <t>ORDEN PAGO</t>
  </si>
  <si>
    <t>PAGOS</t>
  </si>
  <si>
    <t>UNIDAD ADMINISTRATIVA ESPECIAL - AGENCIA NACIONAL DE CONTRATACIÓN PÚBLICA - COLOMBIA COMPRA EFICIENTE.</t>
  </si>
  <si>
    <t>A</t>
  </si>
  <si>
    <t>0</t>
  </si>
  <si>
    <t>10</t>
  </si>
  <si>
    <t>4</t>
  </si>
  <si>
    <t>5</t>
  </si>
  <si>
    <t>A-1-0-2</t>
  </si>
  <si>
    <t>2</t>
  </si>
  <si>
    <t>A-2-0-3</t>
  </si>
  <si>
    <t>3</t>
  </si>
  <si>
    <t>A-2-0-4</t>
  </si>
  <si>
    <t>A-3-2-1-1</t>
  </si>
  <si>
    <t>11</t>
  </si>
  <si>
    <t>SSF</t>
  </si>
  <si>
    <t>C</t>
  </si>
  <si>
    <t>520</t>
  </si>
  <si>
    <t>RUBRO                                         (1)</t>
  </si>
  <si>
    <t>CONCEPTO                                                                    (2)</t>
  </si>
  <si>
    <t>APROPIACION INICIAL
(3)</t>
  </si>
  <si>
    <t>MODIFICACIONES
(4)</t>
  </si>
  <si>
    <t>APROPIACION
DEFINITIVA
(5=3+4)</t>
  </si>
  <si>
    <t>SALDO CDP´s 
                                        (6)</t>
  </si>
  <si>
    <t>COMPROMISOS
(7)</t>
  </si>
  <si>
    <t>%
AVANCE
(8=7/5)</t>
  </si>
  <si>
    <t>SALDO APROPIACION
(9=5-6-7)</t>
  </si>
  <si>
    <t>OBLIGACIONES
(10)</t>
  </si>
  <si>
    <t>%
EJEC
(11=10/5)</t>
  </si>
  <si>
    <t>AVANCE</t>
  </si>
  <si>
    <t>COMPOSICION</t>
  </si>
  <si>
    <t>FORTALECIMIENTO DE LA CONTRATACIÓN PÚBLICA NACIONAL</t>
  </si>
  <si>
    <t>Propios</t>
  </si>
  <si>
    <t>20</t>
  </si>
  <si>
    <t>ESTADO DEL PRESUPUESTO VIGENCIA 2013</t>
  </si>
  <si>
    <t>EJECUCION PRESUPUESTO INVERSION 2013</t>
  </si>
  <si>
    <t>EJECUCION PRESUPUESTO FUNCIONAMIENTO 2013</t>
  </si>
  <si>
    <t>EJECUCION PRESUPUESTO VIGENCIA 2013</t>
  </si>
  <si>
    <t>113</t>
  </si>
  <si>
    <t>2013-01-08 00:00:00</t>
  </si>
  <si>
    <t>2013-01-08 09:46:00</t>
  </si>
  <si>
    <t>Gasto</t>
  </si>
  <si>
    <t>Con Compromiso</t>
  </si>
  <si>
    <t>UNIDAD ADMINISTRATIVA ESPECIAL - AGENCIA NACIONAL DE CONTRATACIÓN PÚBLICA - COLOMBIA COMPRA EFICIENT</t>
  </si>
  <si>
    <t>A-2-0-4-10-2</t>
  </si>
  <si>
    <t>ARRENDAMIENTOS BIENES INMUEBLES</t>
  </si>
  <si>
    <t>RECURSOS CORRIENTES</t>
  </si>
  <si>
    <t>CONCEDER EL USO Y GOCE DEL PISO 17 DE LA TORRE DEL EDIFICIO "SEGUROS TEQUENDAMA", UBICADO EN LA CRA. 7 No. 26-20 OF. 1701, SOMETIDO AL RÉGIMEN DE PROPIEDAD HORIZONTAL, Y DE LOS PARQUEADEROS IDENTIFICADOS CON LOS Nos. 82, 85 Y 89, QUE FORMAN PARTE DE</t>
  </si>
  <si>
    <t>213</t>
  </si>
  <si>
    <t>2013-01-08 09:54:00</t>
  </si>
  <si>
    <t>SUMINISTRAR A CCE LOS SERVICIOS DE PLATAFORMA DE INFORMÁTICA Y TELECOMUNICACIONES, EQUIPOS DE TELEVISIÓN, VIDEOCONFERENCIA, VIDEOVIGILANCIA Y CONTROL DE ACCESO, MOBILIARIO DE OFICINAS Y CAFETERÍA, SERVICIO DE VOZ Y TELEFONÍA, SOLUCIÓN INTEGRADA DE CO</t>
  </si>
  <si>
    <t>313</t>
  </si>
  <si>
    <t>2013-01-08 10:00:00</t>
  </si>
  <si>
    <t>A-2-0-4-6-7</t>
  </si>
  <si>
    <t>TRANSPORTE</t>
  </si>
  <si>
    <t>SUMINISTRAR EL SERVICIO DE TRANSPORTE TERRESTRE INTEGRAL A TODO COSTO EN VEHÍCULOS, PARA LA MOVILIZACIÓN DE FUNCIONARIOS DE CCE.</t>
  </si>
  <si>
    <t>413</t>
  </si>
  <si>
    <t>2013-01-08 10:50:00</t>
  </si>
  <si>
    <t>A-2-0-4-41-13</t>
  </si>
  <si>
    <t>OTROS GASTOS POR ADQUISICION DE SERVICIOS</t>
  </si>
  <si>
    <t>LOGRAR EL ESTABLECIMIENTO DE PROTOCOLOS DE SEGURIDAD, ESTUDIO DE RIESGOS, APOYO TÉCNICO Y ASISTENCIAL PARA LA PROTECCIÓN DEL DIRECTOR DE CCE.</t>
  </si>
  <si>
    <t>513</t>
  </si>
  <si>
    <t>2013-01-08 10:53:00</t>
  </si>
  <si>
    <t>PRESTAR EL SERVICIO DE APOYO LOGÍSTICO PARA LA REALIZACIÓN DE DIFERENTES REUNIONES DE TRABAJO Y DE CAPACITACIÓN QUE REQUIERA CCE.</t>
  </si>
  <si>
    <t>613</t>
  </si>
  <si>
    <t>2013-01-08 11:02:00</t>
  </si>
  <si>
    <t>A-2-0-4-5-8</t>
  </si>
  <si>
    <t>SERVICIO DE ASEO</t>
  </si>
  <si>
    <t>SERVICIO INTEGRAL DE ASEO Y CAFETERÍA EN LAS INSTALACIONES DE CCE, A TRAVÉS DE PERSONAL UNIFORMADO, CALIFICADO Y CERTIFICADO, Y SUMINISTRO DE LOS ELEMENTOS, INSUMOS Y EQUIPOS NECESARIOS</t>
  </si>
  <si>
    <t>A-2-0-4-5-9</t>
  </si>
  <si>
    <t>SERVICIO DE CAFETERIA Y RESTAURANTE</t>
  </si>
  <si>
    <t>713</t>
  </si>
  <si>
    <t>2013-01-08 14:50:00</t>
  </si>
  <si>
    <t>A-2-0-4-8-2</t>
  </si>
  <si>
    <t>ENERGIA</t>
  </si>
  <si>
    <t>PAGO SERVICIOS PUBLICOS CCE VIGENCIA 2013</t>
  </si>
  <si>
    <t>A-2-0-4-8-5</t>
  </si>
  <si>
    <t>TELEFONIA MOVIL CELULAR</t>
  </si>
  <si>
    <t>A-2-0-4-8-6</t>
  </si>
  <si>
    <t>TELEFONO,FAX Y OTROS</t>
  </si>
  <si>
    <t>813</t>
  </si>
  <si>
    <t>2013-01-08 16:19:00</t>
  </si>
  <si>
    <t>Generado</t>
  </si>
  <si>
    <t>C-520-1000-1-0-1021200</t>
  </si>
  <si>
    <t>HONORARIOS</t>
  </si>
  <si>
    <t>INGRESOS CORRIENTES</t>
  </si>
  <si>
    <t>ADHESION DEL CONVENIO CON FONADE PARA LA CONTRATACION DE LOS SERVICIOS DE ALOJAMIENTO DE LOS COMPONENTES DEL REGISTRO EN LINEA EN EL CENTRO DE DATOS Y CENTRO DE CONTACTO DE LA INTRANET GUBERNAMENTAL DEL PROGRAMA "GOBIERNO EN LINEA" DE MIN.TIC</t>
  </si>
  <si>
    <t>913</t>
  </si>
  <si>
    <t>2013-01-08 16:55:00</t>
  </si>
  <si>
    <t>REAJUSTE DE CONTRATO DE ARRENDAMIENTO PARA LA VIGENCIA 2013 POR IPC 2012 (2.44%), SEGUN CLAUSULA SEXTA DEL CONTRATO Y POR CAMBIO DEL IVA AL 16% EN LA LEY 1607/12 SOBRE REGIMEN TRIBUTARIO</t>
  </si>
  <si>
    <t>1013</t>
  </si>
  <si>
    <t>2013-01-09 00:00:00</t>
  </si>
  <si>
    <t>2013-01-09 09:52:00</t>
  </si>
  <si>
    <t>Anulado</t>
  </si>
  <si>
    <t>A-2-0-4-11-1</t>
  </si>
  <si>
    <t>VIATICOS Y GASTOS DE VIAJE AL EXTERIOR</t>
  </si>
  <si>
    <t>CONSTITUCION CAJA MENOR CCE</t>
  </si>
  <si>
    <t>A-2-0-4-11-2</t>
  </si>
  <si>
    <t>VIATICOS Y GASTOS DE VIAJE AL INTERIOR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</si>
  <si>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</si>
  <si>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</si>
  <si>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</si>
  <si>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</si>
  <si>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</si>
  <si>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</si>
  <si>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</si>
  <si>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</si>
  <si>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</si>
  <si>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</si>
  <si>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</si>
  <si>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</si>
  <si>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</si>
  <si>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</si>
  <si>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A-2-0-4-6-2</t>
  </si>
  <si>
    <t>CORREO</t>
  </si>
  <si>
    <t>A-2-0-4-6-8</t>
  </si>
  <si>
    <t>OTROS COMUNICACIONES Y TRANSPORTE</t>
  </si>
  <si>
    <t>A-2-0-4-7-5</t>
  </si>
  <si>
    <t>SUSCRIPCIONES</t>
  </si>
  <si>
    <t>A-2-0-4-7-6</t>
  </si>
  <si>
    <t>OTROS GASTOS POR IMPRESOS Y PUBLICACIONES</t>
  </si>
  <si>
    <t>1113</t>
  </si>
  <si>
    <t>2013-01-10 00:00:00</t>
  </si>
  <si>
    <t>2013-01-10 15:09:00</t>
  </si>
  <si>
    <t>CONSTITUCION CAJA MENOR</t>
  </si>
  <si>
    <t>1213</t>
  </si>
  <si>
    <t>2013-01-11 00:00:00</t>
  </si>
  <si>
    <t>2013-01-11 10:35:00</t>
  </si>
  <si>
    <t>A-1-0-1-1-1</t>
  </si>
  <si>
    <t>SUELDOS</t>
  </si>
  <si>
    <t>Servcios Personales de Nómina y Contribuciones Vigencia 2013</t>
  </si>
  <si>
    <t>A-1-0-1-1-2</t>
  </si>
  <si>
    <t>SUELDOS DE VACACIONES</t>
  </si>
  <si>
    <t>A-1-0-1-1-4</t>
  </si>
  <si>
    <t>INCAPACIDADES Y LICENCIA DE MATERNIDAD</t>
  </si>
  <si>
    <t>A-1-0-1-4-2</t>
  </si>
  <si>
    <t>PRIMA TECNICA NO SALARIAL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</si>
  <si>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</si>
  <si>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</si>
  <si>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</si>
  <si>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</si>
  <si>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</si>
  <si>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</si>
  <si>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A-1-0-1-5-2</t>
  </si>
  <si>
    <t>BONIFICACION POR SERVICIOS PRESTADOS</t>
  </si>
  <si>
    <t>A-1-0-1-5-5</t>
  </si>
  <si>
    <t>BONIFICACION ESPECIAL DE RECREACION</t>
  </si>
  <si>
    <t>A-1-0-1-5-92</t>
  </si>
  <si>
    <t>BONIFICACION DE DIRECCION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</si>
  <si>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</si>
  <si>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</si>
  <si>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</si>
  <si>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</si>
  <si>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</si>
  <si>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</si>
  <si>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</si>
  <si>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</si>
  <si>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</si>
  <si>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</si>
  <si>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</si>
  <si>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</si>
  <si>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</si>
  <si>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</si>
  <si>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</si>
  <si>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</si>
  <si>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1313</t>
  </si>
  <si>
    <t>2013-01-15 00:00:00</t>
  </si>
  <si>
    <t>2013-01-15 14:42:00</t>
  </si>
  <si>
    <t>A-1-0-2-14</t>
  </si>
  <si>
    <t>REMUNERACION SERVICIOS TECNICOS</t>
  </si>
  <si>
    <t>ELABORACION DE MANUALES DE CONTRATACION GUIAS Y DOCUMENTOS Y ELABORACION PROYECTO DE LEY EN MATERIA CONTRACTUAL</t>
  </si>
  <si>
    <t>1413</t>
  </si>
  <si>
    <t>2013-01-15 14:48:00</t>
  </si>
  <si>
    <t>DESARROLLO DEL MODULO ADMINISTRATIVO E IMPLEMENTACION DE LA FUNCIONALIDAD BITACORA DE SECOP INFORMATIVO</t>
  </si>
  <si>
    <t>2013-01-08 09:46:34</t>
  </si>
  <si>
    <t>Con Obligacion</t>
  </si>
  <si>
    <t>NIT</t>
  </si>
  <si>
    <t>800049008</t>
  </si>
  <si>
    <t>FUNDACION PARA EL DESARROLLO SOSTENIBLE DE COLOMBIA FUNDES COLOMBIA</t>
  </si>
  <si>
    <t>2013-01-08 09:54:54</t>
  </si>
  <si>
    <t>900092385</t>
  </si>
  <si>
    <t>UNE EPM TELECOMUNICACIONES S.A.</t>
  </si>
  <si>
    <t>2013-01-08 10:00:21</t>
  </si>
  <si>
    <t>830115149</t>
  </si>
  <si>
    <t>SERVICIO ESPECIAL DE TRANSPORTE ESCOLAR Y DE TURISMO S.A.S.</t>
  </si>
  <si>
    <t>2013-01-08 10:50:33</t>
  </si>
  <si>
    <t>900475780</t>
  </si>
  <si>
    <t>UNIDAD NACIONAL DE PROTECCION - UNP</t>
  </si>
  <si>
    <t>2013-01-08 10:53:57</t>
  </si>
  <si>
    <t>860006543</t>
  </si>
  <si>
    <t>SOCIEDAD HOTELERA TEQUENDAMA S A</t>
  </si>
  <si>
    <t>2013-01-08 11:02:04</t>
  </si>
  <si>
    <t>900095247</t>
  </si>
  <si>
    <t>UNIVERSAL DE LIMPIEZA LIMITADA</t>
  </si>
  <si>
    <t>2013-01-08 15:30:04</t>
  </si>
  <si>
    <t>830037248</t>
  </si>
  <si>
    <t>CODENSA S.A ESP</t>
  </si>
  <si>
    <t>2013-01-08 16:33:18</t>
  </si>
  <si>
    <t>2013-01-09 17:09:59</t>
  </si>
  <si>
    <t>2013-01-10 15:27:11</t>
  </si>
  <si>
    <t>900514813</t>
  </si>
  <si>
    <t>AGENCIA NACIONAL DE CONTRATACION PUBLICA</t>
  </si>
  <si>
    <t>2013-01-11 14:52:33</t>
  </si>
  <si>
    <t>830122566</t>
  </si>
  <si>
    <t>COLOMBIA TELECOMUNICACIONES S.A. E.S.P.</t>
  </si>
  <si>
    <t>FACTURACION DEL 29 DE NOV A 29 DE DIC 2012</t>
  </si>
  <si>
    <t>SERVICIO TELEFONIA FIJA DDN Y DDI DICIEMBRE 2012</t>
  </si>
  <si>
    <t>CONSUMO 24.12.12 A 23.1.13</t>
  </si>
  <si>
    <t>FORTALECIMIENTO DE LA CONTRATACION PUBLICA NACIONAL</t>
  </si>
  <si>
    <t>A 31 DE ENERO</t>
  </si>
  <si>
    <t>Enero-Enero</t>
  </si>
  <si>
    <t>1513</t>
  </si>
  <si>
    <t>2013-01-22 00:00:00</t>
  </si>
  <si>
    <t>2013-01-22 15:40:00</t>
  </si>
  <si>
    <t>A-1-0-2-12</t>
  </si>
  <si>
    <t>PRESTACION DE SERVICIOS EN COMUNICACION SOCIAL PERIODISMO MEDIOS AUDIOVISUALES DISEÑO DE HERRAMIENTAS DE COMUNICACION PARA DESARROLLAR AJUSTAR EJECUTAR Y EVALUAR EL PLAN DE COMUNICACIONES DE CCE</t>
  </si>
  <si>
    <t>1613</t>
  </si>
  <si>
    <t>2013-01-29 00:00:00</t>
  </si>
  <si>
    <t>2013-01-29 16:04:00</t>
  </si>
  <si>
    <t>A-2-0-4-21-4</t>
  </si>
  <si>
    <t>SERVICIOS DE BIENESTAR SOCIAL</t>
  </si>
  <si>
    <t>Realización de evaluaciones médicas ocupacionales a los aspirantes a desempeñar un cargo en CCE y a sus exfuncionarios en los términos de la Resolución 2346 de 2007 de MinProtección</t>
  </si>
  <si>
    <t>2013-01-16 00:00:00</t>
  </si>
  <si>
    <t>2013-01-16 11:32:27</t>
  </si>
  <si>
    <t>Cédula de Ciudadanía</t>
  </si>
  <si>
    <t>39784767</t>
  </si>
  <si>
    <t>GUTIERREZ GUINGUE ANA LUCIA</t>
  </si>
  <si>
    <t>2013-01-18 00:00:00</t>
  </si>
  <si>
    <t>2013-01-18 10:11:02</t>
  </si>
  <si>
    <t>2013-01-18 11:45:45</t>
  </si>
  <si>
    <t>800224808</t>
  </si>
  <si>
    <t>FONDO DE PENSIONES PORVENIR</t>
  </si>
  <si>
    <t>2013-01-18 11:45:47</t>
  </si>
  <si>
    <t>800227940</t>
  </si>
  <si>
    <t>FONDO DE PENSIONES OBLIGATORIAS COLFONDOS</t>
  </si>
  <si>
    <t>2013-01-18 11:45:49</t>
  </si>
  <si>
    <t>800229739</t>
  </si>
  <si>
    <t>FONDO DE PENSIONES OBLIGATORIAS PROTECCION</t>
  </si>
  <si>
    <t>2013-01-18 11:45:51</t>
  </si>
  <si>
    <t>800253055</t>
  </si>
  <si>
    <t>FONDO DE PENSIONES OBLIGATORIAS SKANDIA S.A.</t>
  </si>
  <si>
    <t>2013-01-18 11:45:52</t>
  </si>
  <si>
    <t>800231967</t>
  </si>
  <si>
    <t>FONDO DE PENSIONES HORIZONTE</t>
  </si>
  <si>
    <t>2013-01-18 11:45:55</t>
  </si>
  <si>
    <t>900336004</t>
  </si>
  <si>
    <t>ADMINISTRADORA COLOMBIANA DE PENSIONES COLPENSIONES</t>
  </si>
  <si>
    <t>2013-01-18 11:45:57</t>
  </si>
  <si>
    <t>830113831</t>
  </si>
  <si>
    <t>ALIANSALUD ENTIDAD PROMOTORA DE SALUD S.A. Y/O ALIANSALUD ENTIDAD PROMOTORA DE SALUD Y/O ALIANSALUD EPS S.A. Y/O ALIANSAL</t>
  </si>
  <si>
    <t>2013-01-18 11:45:58</t>
  </si>
  <si>
    <t>800130907</t>
  </si>
  <si>
    <t>SALUD TOTAL ENTIDAD PROMOTORA DE SALUD DEL REGIMEN CONTRIBUTIVO S A</t>
  </si>
  <si>
    <t>2013-01-18 11:45:59</t>
  </si>
  <si>
    <t>805000427</t>
  </si>
  <si>
    <t>COOMEVA ENTIDAD PROMOTORA DE SALUD SA</t>
  </si>
  <si>
    <t>2013-01-18 11:46:01</t>
  </si>
  <si>
    <t>860066942</t>
  </si>
  <si>
    <t>CAJA DE COMPENSACION FAMILIAR COMPENSAR</t>
  </si>
  <si>
    <t>2013-01-18 11:46:02</t>
  </si>
  <si>
    <t>860512237</t>
  </si>
  <si>
    <t>SALUD COLPATRIA SA</t>
  </si>
  <si>
    <t>2013-01-18 11:46:04</t>
  </si>
  <si>
    <t>800140949</t>
  </si>
  <si>
    <t>CAFESALUD ENTIDAD PROMOTORA DE SALUD SA</t>
  </si>
  <si>
    <t>2013-01-18 11:46:05</t>
  </si>
  <si>
    <t>900156264</t>
  </si>
  <si>
    <t>NUEVA EMPRESA PROMOTORA DE SALUD S.A.</t>
  </si>
  <si>
    <t>2013-01-18 11:46:07</t>
  </si>
  <si>
    <t>800251440</t>
  </si>
  <si>
    <t>ENTIDAD PROMOTORA DE SALUD SANITAS S A</t>
  </si>
  <si>
    <t>2013-01-18 11:46:09</t>
  </si>
  <si>
    <t>800250119</t>
  </si>
  <si>
    <t>ENTIDAD PROMOTORA DE SALUD ORGANISMO COOPERATIVO SALUDCOOP</t>
  </si>
  <si>
    <t>2013-01-18 11:46:10</t>
  </si>
  <si>
    <t>800088702</t>
  </si>
  <si>
    <t>COMPAÑIA SURAMERICANA DE SERVICIOS DE SALUD SA SUSALUD SURAMERICANA MEDICINA PREPAGADA</t>
  </si>
  <si>
    <t>2013-01-18 11:46:11</t>
  </si>
  <si>
    <t>830009783</t>
  </si>
  <si>
    <t>CRUZ BLANCA ENTIDAD PROMOTORA DE SALUD SA</t>
  </si>
  <si>
    <t>2013-01-18 11:46:14</t>
  </si>
  <si>
    <t>860011153</t>
  </si>
  <si>
    <t>POSITIVA COMPAÑIA DE SEGUROS S. A.</t>
  </si>
  <si>
    <t>2013-01-18 11:46:16</t>
  </si>
  <si>
    <t>860007336</t>
  </si>
  <si>
    <t>CAJA COLOMBIANA DE SUBSIDIO FAMILIAR COLSUBSIDIO</t>
  </si>
  <si>
    <t>2013-01-18 11:46:18</t>
  </si>
  <si>
    <t>899999239</t>
  </si>
  <si>
    <t>INSTITUTO COLOMBIANO DE BIENESTAR FAMILIAR ICBF</t>
  </si>
  <si>
    <t>2013-01-18 11:46:20</t>
  </si>
  <si>
    <t>899999034</t>
  </si>
  <si>
    <t>SERVICIO NACIONAL DE APRENDIZAJE SENA</t>
  </si>
  <si>
    <t>2013-01-18 11:46:21</t>
  </si>
  <si>
    <t>899999284</t>
  </si>
  <si>
    <t>FONDO NACIONAL DE AHORRO</t>
  </si>
  <si>
    <t>2013-01-25 00:00:00</t>
  </si>
  <si>
    <t>2013-01-25 17:12:51</t>
  </si>
  <si>
    <t>899999115</t>
  </si>
  <si>
    <t>EMPRESA DE TELECOMUNICACIONES DE BOGOTA SA ESP</t>
  </si>
  <si>
    <t>APOYO A LA SUBD. GESTION CONTRACTUAL PARA LA PREPARAC DE PROYECTOS DE LEY EN MATERIA DE CONTRATAC. PUBLICA QUE PROPONGA CCE Y ACOMPAÑAMIENTO EN TRAMITE LEGISLATIVO ASI COMO ELABORAC. DIFUSION Y SEGUIMIENTO DE DOCUMENTOS ESTANDAR Y MANUALES DE CONTRAT</t>
  </si>
  <si>
    <t>NOMINA ENERO 2013</t>
  </si>
  <si>
    <t>CONTRIBUCIONES INHERENTES A LA NÓMINA DE ENERO DE 2013</t>
  </si>
  <si>
    <t>SERVICIO TELEFONO 1 AL 31 DICIEMBRE 2012</t>
  </si>
  <si>
    <t>META</t>
  </si>
  <si>
    <t>AV. ACUM</t>
  </si>
  <si>
    <t>META ACUM</t>
  </si>
  <si>
    <t>EJEC. ACUM</t>
  </si>
  <si>
    <t>PRESUPUESTO TOTAL</t>
  </si>
  <si>
    <t>COMO VAMOS</t>
  </si>
  <si>
    <t>En compromisos</t>
  </si>
  <si>
    <t>En obligaciones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</si>
</sst>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(* #,##0_);_(* \(#,##0\);_(* &quot;-&quot;??_);_(@_)"/>
    <numFmt numFmtId="177" formatCode="#,##0_ ;[Red]\-#,##0\ "/>
    <numFmt numFmtId="178" formatCode="_ * #,##0_ ;_ * \-#,##0_ ;_ * &quot;-&quot;??_ ;_ @_ "/>
    <numFmt numFmtId="179" formatCode="0.0%"/>
    <numFmt numFmtId="180" formatCode="#,##0.00_ ;[Red]\-#,##0.00\ "/>
    <numFmt numFmtId="181" formatCode="[$-240A]d&quot; de &quot;mmmm&quot; de &quot;yyyy;@"/>
    <numFmt numFmtId="182" formatCode="_ [$€-2]\ * #,##0.00_ ;_ [$€-2]\ * \-#,##0.00_ ;_ [$€-2]\ * &quot;-&quot;??_ "/>
    <numFmt numFmtId="183" formatCode="[$-10409]&quot;$&quot;#,##0.00;\(&quot;$&quot;#,##0.00\)"/>
    <numFmt numFmtId="184" formatCode="[$-1240A]&quot;$&quot;\ #,##0.00;\(&quot;$&quot;\ #,##0.00\)"/>
    <numFmt numFmtId="185" formatCode="_(* #,##0.0_);_(* \(#,##0.0\);_(* &quot;-&quot;??_);_(@_)"/>
    <numFmt numFmtId="186" formatCode="[$-240A]dddd\,\ dd&quot; de &quot;mmmm&quot; de &quot;yyyy"/>
    <numFmt numFmtId="187" formatCode="dd/mm/yyyy;@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MS Sans Serif"/>
      <family val="2"/>
    </font>
    <font>
      <b/>
      <sz val="9"/>
      <color indexed="18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18"/>
      <name val="Arial"/>
      <family val="2"/>
    </font>
    <font>
      <sz val="5.5"/>
      <color indexed="8"/>
      <name val="Arial"/>
      <family val="2"/>
    </font>
    <font>
      <sz val="3.75"/>
      <color indexed="8"/>
      <name val="Arial"/>
      <family val="2"/>
    </font>
    <font>
      <sz val="5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8.75"/>
      <color indexed="8"/>
      <name val="Arial"/>
      <family val="2"/>
    </font>
    <font>
      <sz val="9.75"/>
      <color indexed="8"/>
      <name val="Arial"/>
      <family val="2"/>
    </font>
    <font>
      <sz val="6.25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2"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5" fillId="3" borderId="0" applyNumberFormat="0" applyBorder="0" applyAlignment="0" applyProtection="0"/>
    <xf numFmtId="0" fontId="9" fillId="4" borderId="0" applyNumberFormat="0" applyBorder="0" applyAlignment="0" applyProtection="0"/>
    <xf numFmtId="0" fontId="55" fillId="5" borderId="0" applyNumberFormat="0" applyBorder="0" applyAlignment="0" applyProtection="0"/>
    <xf numFmtId="0" fontId="9" fillId="6" borderId="0" applyNumberFormat="0" applyBorder="0" applyAlignment="0" applyProtection="0"/>
    <xf numFmtId="0" fontId="55" fillId="7" borderId="0" applyNumberFormat="0" applyBorder="0" applyAlignment="0" applyProtection="0"/>
    <xf numFmtId="0" fontId="9" fillId="8" borderId="0" applyNumberFormat="0" applyBorder="0" applyAlignment="0" applyProtection="0"/>
    <xf numFmtId="0" fontId="55" fillId="9" borderId="0" applyNumberFormat="0" applyBorder="0" applyAlignment="0" applyProtection="0"/>
    <xf numFmtId="0" fontId="9" fillId="10" borderId="0" applyNumberFormat="0" applyBorder="0" applyAlignment="0" applyProtection="0"/>
    <xf numFmtId="0" fontId="55" fillId="11" borderId="0" applyNumberFormat="0" applyBorder="0" applyAlignment="0" applyProtection="0"/>
    <xf numFmtId="0" fontId="9" fillId="12" borderId="0" applyNumberFormat="0" applyBorder="0" applyAlignment="0" applyProtection="0"/>
    <xf numFmtId="0" fontId="55" fillId="13" borderId="0" applyNumberFormat="0" applyBorder="0" applyAlignment="0" applyProtection="0"/>
    <xf numFmtId="0" fontId="9" fillId="14" borderId="0" applyNumberFormat="0" applyBorder="0" applyAlignment="0" applyProtection="0"/>
    <xf numFmtId="0" fontId="55" fillId="15" borderId="0" applyNumberFormat="0" applyBorder="0" applyAlignment="0" applyProtection="0"/>
    <xf numFmtId="0" fontId="9" fillId="16" borderId="0" applyNumberFormat="0" applyBorder="0" applyAlignment="0" applyProtection="0"/>
    <xf numFmtId="0" fontId="55" fillId="17" borderId="0" applyNumberFormat="0" applyBorder="0" applyAlignment="0" applyProtection="0"/>
    <xf numFmtId="0" fontId="9" fillId="18" borderId="0" applyNumberFormat="0" applyBorder="0" applyAlignment="0" applyProtection="0"/>
    <xf numFmtId="0" fontId="55" fillId="19" borderId="0" applyNumberFormat="0" applyBorder="0" applyAlignment="0" applyProtection="0"/>
    <xf numFmtId="0" fontId="9" fillId="8" borderId="0" applyNumberFormat="0" applyBorder="0" applyAlignment="0" applyProtection="0"/>
    <xf numFmtId="0" fontId="55" fillId="20" borderId="0" applyNumberFormat="0" applyBorder="0" applyAlignment="0" applyProtection="0"/>
    <xf numFmtId="0" fontId="9" fillId="14" borderId="0" applyNumberFormat="0" applyBorder="0" applyAlignment="0" applyProtection="0"/>
    <xf numFmtId="0" fontId="55" fillId="21" borderId="0" applyNumberFormat="0" applyBorder="0" applyAlignment="0" applyProtection="0"/>
    <xf numFmtId="0" fontId="9" fillId="22" borderId="0" applyNumberFormat="0" applyBorder="0" applyAlignment="0" applyProtection="0"/>
    <xf numFmtId="0" fontId="55" fillId="23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0" fillId="16" borderId="0" applyNumberFormat="0" applyBorder="0" applyAlignment="0" applyProtection="0"/>
    <xf numFmtId="0" fontId="56" fillId="26" borderId="0" applyNumberFormat="0" applyBorder="0" applyAlignment="0" applyProtection="0"/>
    <xf numFmtId="0" fontId="10" fillId="18" borderId="0" applyNumberFormat="0" applyBorder="0" applyAlignment="0" applyProtection="0"/>
    <xf numFmtId="0" fontId="56" fillId="27" borderId="0" applyNumberFormat="0" applyBorder="0" applyAlignment="0" applyProtection="0"/>
    <xf numFmtId="0" fontId="10" fillId="28" borderId="0" applyNumberFormat="0" applyBorder="0" applyAlignment="0" applyProtection="0"/>
    <xf numFmtId="0" fontId="56" fillId="29" borderId="0" applyNumberFormat="0" applyBorder="0" applyAlignment="0" applyProtection="0"/>
    <xf numFmtId="0" fontId="10" fillId="30" borderId="0" applyNumberFormat="0" applyBorder="0" applyAlignment="0" applyProtection="0"/>
    <xf numFmtId="0" fontId="56" fillId="31" borderId="0" applyNumberFormat="0" applyBorder="0" applyAlignment="0" applyProtection="0"/>
    <xf numFmtId="0" fontId="10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6" borderId="0" applyNumberFormat="0" applyBorder="0" applyAlignment="0" applyProtection="0"/>
    <xf numFmtId="0" fontId="57" fillId="34" borderId="0" applyNumberFormat="0" applyBorder="0" applyAlignment="0" applyProtection="0"/>
    <xf numFmtId="0" fontId="12" fillId="35" borderId="1" applyNumberFormat="0" applyAlignment="0" applyProtection="0"/>
    <xf numFmtId="0" fontId="58" fillId="36" borderId="2" applyNumberFormat="0" applyAlignment="0" applyProtection="0"/>
    <xf numFmtId="0" fontId="13" fillId="37" borderId="3" applyNumberFormat="0" applyAlignment="0" applyProtection="0"/>
    <xf numFmtId="0" fontId="59" fillId="38" borderId="4" applyNumberFormat="0" applyAlignment="0" applyProtection="0"/>
    <xf numFmtId="0" fontId="14" fillId="0" borderId="5" applyNumberFormat="0" applyFill="0" applyAlignment="0" applyProtection="0"/>
    <xf numFmtId="0" fontId="60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56" fillId="40" borderId="0" applyNumberFormat="0" applyBorder="0" applyAlignment="0" applyProtection="0"/>
    <xf numFmtId="0" fontId="10" fillId="41" borderId="0" applyNumberFormat="0" applyBorder="0" applyAlignment="0" applyProtection="0"/>
    <xf numFmtId="0" fontId="56" fillId="42" borderId="0" applyNumberFormat="0" applyBorder="0" applyAlignment="0" applyProtection="0"/>
    <xf numFmtId="0" fontId="10" fillId="43" borderId="0" applyNumberFormat="0" applyBorder="0" applyAlignment="0" applyProtection="0"/>
    <xf numFmtId="0" fontId="56" fillId="44" borderId="0" applyNumberFormat="0" applyBorder="0" applyAlignment="0" applyProtection="0"/>
    <xf numFmtId="0" fontId="10" fillId="28" borderId="0" applyNumberFormat="0" applyBorder="0" applyAlignment="0" applyProtection="0"/>
    <xf numFmtId="0" fontId="56" fillId="45" borderId="0" applyNumberFormat="0" applyBorder="0" applyAlignment="0" applyProtection="0"/>
    <xf numFmtId="0" fontId="10" fillId="30" borderId="0" applyNumberFormat="0" applyBorder="0" applyAlignment="0" applyProtection="0"/>
    <xf numFmtId="0" fontId="56" fillId="46" borderId="0" applyNumberFormat="0" applyBorder="0" applyAlignment="0" applyProtection="0"/>
    <xf numFmtId="0" fontId="10" fillId="47" borderId="0" applyNumberFormat="0" applyBorder="0" applyAlignment="0" applyProtection="0"/>
    <xf numFmtId="0" fontId="56" fillId="48" borderId="0" applyNumberFormat="0" applyBorder="0" applyAlignment="0" applyProtection="0"/>
    <xf numFmtId="0" fontId="16" fillId="12" borderId="1" applyNumberFormat="0" applyAlignment="0" applyProtection="0"/>
    <xf numFmtId="0" fontId="62" fillId="49" borderId="2" applyNumberFormat="0" applyAlignment="0" applyProtection="0"/>
    <xf numFmtId="0" fontId="0" fillId="0" borderId="0">
      <alignment horizontal="left" wrapText="1"/>
      <protection/>
    </xf>
    <xf numFmtId="18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18" fillId="51" borderId="0" applyNumberFormat="0" applyBorder="0" applyAlignment="0" applyProtection="0"/>
    <xf numFmtId="0" fontId="64" fillId="52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55" fillId="54" borderId="9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35" borderId="10" applyNumberFormat="0" applyAlignment="0" applyProtection="0"/>
    <xf numFmtId="0" fontId="65" fillId="36" borderId="11" applyNumberFormat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24" fillId="0" borderId="13" applyNumberFormat="0" applyFill="0" applyAlignment="0" applyProtection="0"/>
    <xf numFmtId="0" fontId="69" fillId="0" borderId="14" applyNumberFormat="0" applyFill="0" applyAlignment="0" applyProtection="0"/>
    <xf numFmtId="0" fontId="15" fillId="0" borderId="15" applyNumberFormat="0" applyFill="0" applyAlignment="0" applyProtection="0"/>
    <xf numFmtId="0" fontId="61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71" fillId="0" borderId="18" applyNumberFormat="0" applyFill="0" applyAlignment="0" applyProtection="0"/>
  </cellStyleXfs>
  <cellXfs count="204">
    <xf numFmtId="0" fontId="0" fillId="0" borderId="0" xfId="0" applyAlignment="1">
      <alignment wrapText="1"/>
    </xf>
    <xf numFmtId="0" fontId="8" fillId="0" borderId="0" xfId="119" applyNumberFormat="1" applyFont="1" applyFill="1" applyBorder="1" applyAlignment="1" applyProtection="1">
      <alignment/>
      <protection/>
    </xf>
    <xf numFmtId="0" fontId="5" fillId="0" borderId="0" xfId="119" applyNumberFormat="1" applyFill="1" applyBorder="1" applyAlignment="1" applyProtection="1">
      <alignment/>
      <protection/>
    </xf>
    <xf numFmtId="171" fontId="5" fillId="0" borderId="0" xfId="82" applyFont="1" applyFill="1" applyBorder="1" applyAlignment="1" applyProtection="1">
      <alignment/>
      <protection/>
    </xf>
    <xf numFmtId="0" fontId="7" fillId="0" borderId="0" xfId="119" applyNumberFormat="1" applyFont="1" applyFill="1" applyBorder="1" applyAlignment="1" applyProtection="1">
      <alignment horizontal="center"/>
      <protection/>
    </xf>
    <xf numFmtId="176" fontId="8" fillId="0" borderId="0" xfId="82" applyNumberFormat="1" applyFont="1" applyFill="1" applyBorder="1" applyAlignment="1" applyProtection="1">
      <alignment/>
      <protection/>
    </xf>
    <xf numFmtId="0" fontId="31" fillId="0" borderId="0" xfId="119" applyNumberFormat="1" applyFont="1" applyFill="1" applyBorder="1" applyAlignment="1" applyProtection="1">
      <alignment horizontal="center"/>
      <protection/>
    </xf>
    <xf numFmtId="179" fontId="8" fillId="0" borderId="0" xfId="123" applyNumberFormat="1" applyFont="1" applyFill="1" applyBorder="1" applyAlignment="1" applyProtection="1">
      <alignment/>
      <protection/>
    </xf>
    <xf numFmtId="0" fontId="32" fillId="0" borderId="0" xfId="119" applyNumberFormat="1" applyFont="1" applyFill="1" applyBorder="1" applyAlignment="1" applyProtection="1">
      <alignment horizontal="center"/>
      <protection/>
    </xf>
    <xf numFmtId="0" fontId="33" fillId="0" borderId="0" xfId="119" applyNumberFormat="1" applyFont="1" applyFill="1" applyBorder="1" applyAlignment="1" applyProtection="1">
      <alignment/>
      <protection/>
    </xf>
    <xf numFmtId="0" fontId="34" fillId="0" borderId="0" xfId="119" applyNumberFormat="1" applyFont="1" applyFill="1" applyBorder="1" applyAlignment="1" applyProtection="1">
      <alignment horizontal="center"/>
      <protection/>
    </xf>
    <xf numFmtId="0" fontId="35" fillId="0" borderId="0" xfId="119" applyNumberFormat="1" applyFont="1" applyFill="1" applyBorder="1" applyAlignment="1" applyProtection="1">
      <alignment/>
      <protection/>
    </xf>
    <xf numFmtId="3" fontId="7" fillId="0" borderId="0" xfId="119" applyNumberFormat="1" applyFont="1" applyFill="1" applyBorder="1" applyAlignment="1">
      <alignment horizontal="right" vertical="center"/>
      <protection/>
    </xf>
    <xf numFmtId="3" fontId="7" fillId="0" borderId="0" xfId="119" applyNumberFormat="1" applyFont="1" applyBorder="1" applyAlignment="1">
      <alignment horizontal="right" vertical="center"/>
      <protection/>
    </xf>
    <xf numFmtId="0" fontId="1" fillId="0" borderId="0" xfId="120" applyFont="1" applyFill="1" applyBorder="1" applyAlignment="1">
      <alignment vertical="top" wrapText="1"/>
      <protection/>
    </xf>
    <xf numFmtId="0" fontId="8" fillId="0" borderId="0" xfId="116" applyNumberFormat="1" applyFont="1" applyFill="1" applyBorder="1" applyAlignment="1" applyProtection="1">
      <alignment vertical="center"/>
      <protection/>
    </xf>
    <xf numFmtId="0" fontId="36" fillId="55" borderId="19" xfId="117" applyFont="1" applyFill="1" applyBorder="1" applyAlignment="1">
      <alignment horizontal="center" vertical="center" wrapText="1"/>
      <protection/>
    </xf>
    <xf numFmtId="0" fontId="36" fillId="55" borderId="20" xfId="117" applyFont="1" applyFill="1" applyBorder="1" applyAlignment="1">
      <alignment horizontal="center" vertical="center" wrapText="1"/>
      <protection/>
    </xf>
    <xf numFmtId="0" fontId="27" fillId="55" borderId="21" xfId="117" applyFont="1" applyFill="1" applyBorder="1" applyAlignment="1">
      <alignment vertical="top" wrapText="1"/>
      <protection/>
    </xf>
    <xf numFmtId="0" fontId="28" fillId="0" borderId="21" xfId="117" applyFont="1" applyFill="1" applyBorder="1" applyAlignment="1">
      <alignment vertical="center"/>
      <protection/>
    </xf>
    <xf numFmtId="0" fontId="1" fillId="0" borderId="22" xfId="120" applyFont="1" applyBorder="1" applyAlignment="1">
      <alignment vertical="top" wrapText="1"/>
      <protection/>
    </xf>
    <xf numFmtId="0" fontId="38" fillId="0" borderId="22" xfId="120" applyFont="1" applyBorder="1" applyAlignment="1">
      <alignment vertical="top" wrapText="1"/>
      <protection/>
    </xf>
    <xf numFmtId="0" fontId="0" fillId="0" borderId="0" xfId="117" applyAlignment="1">
      <alignment vertical="top"/>
      <protection/>
    </xf>
    <xf numFmtId="0" fontId="36" fillId="0" borderId="20" xfId="117" applyFont="1" applyFill="1" applyBorder="1" applyAlignment="1">
      <alignment horizontal="center" vertical="center" wrapText="1"/>
      <protection/>
    </xf>
    <xf numFmtId="179" fontId="36" fillId="55" borderId="20" xfId="123" applyNumberFormat="1" applyFont="1" applyFill="1" applyBorder="1" applyAlignment="1">
      <alignment horizontal="center" vertical="center" wrapText="1"/>
    </xf>
    <xf numFmtId="0" fontId="1" fillId="0" borderId="0" xfId="120" applyFont="1" applyBorder="1">
      <alignment/>
      <protection/>
    </xf>
    <xf numFmtId="0" fontId="0" fillId="0" borderId="0" xfId="120" applyBorder="1">
      <alignment/>
      <protection/>
    </xf>
    <xf numFmtId="0" fontId="36" fillId="55" borderId="0" xfId="117" applyFont="1" applyFill="1" applyBorder="1" applyAlignment="1">
      <alignment horizontal="center" vertical="center"/>
      <protection/>
    </xf>
    <xf numFmtId="3" fontId="27" fillId="0" borderId="0" xfId="94" applyNumberFormat="1" applyFont="1" applyBorder="1" applyAlignment="1">
      <alignment/>
    </xf>
    <xf numFmtId="179" fontId="0" fillId="0" borderId="0" xfId="123" applyNumberFormat="1" applyFont="1" applyBorder="1" applyAlignment="1">
      <alignment/>
    </xf>
    <xf numFmtId="0" fontId="28" fillId="56" borderId="23" xfId="117" applyFont="1" applyFill="1" applyBorder="1" applyAlignment="1">
      <alignment vertical="center"/>
      <protection/>
    </xf>
    <xf numFmtId="0" fontId="37" fillId="56" borderId="23" xfId="117" applyFont="1" applyFill="1" applyBorder="1" applyAlignment="1">
      <alignment vertical="center"/>
      <protection/>
    </xf>
    <xf numFmtId="0" fontId="0" fillId="0" borderId="0" xfId="120" applyFill="1" applyBorder="1">
      <alignment/>
      <protection/>
    </xf>
    <xf numFmtId="177" fontId="27" fillId="0" borderId="0" xfId="94" applyNumberFormat="1" applyFont="1" applyBorder="1" applyAlignment="1">
      <alignment/>
    </xf>
    <xf numFmtId="179" fontId="27" fillId="0" borderId="0" xfId="123" applyNumberFormat="1" applyFont="1" applyBorder="1" applyAlignment="1">
      <alignment/>
    </xf>
    <xf numFmtId="177" fontId="0" fillId="0" borderId="0" xfId="120" applyNumberFormat="1" applyBorder="1">
      <alignment/>
      <protection/>
    </xf>
    <xf numFmtId="179" fontId="28" fillId="56" borderId="23" xfId="123" applyNumberFormat="1" applyFont="1" applyFill="1" applyBorder="1" applyAlignment="1">
      <alignment vertical="center"/>
    </xf>
    <xf numFmtId="179" fontId="1" fillId="0" borderId="22" xfId="123" applyNumberFormat="1" applyFont="1" applyFill="1" applyBorder="1" applyAlignment="1">
      <alignment vertical="center"/>
    </xf>
    <xf numFmtId="177" fontId="8" fillId="0" borderId="22" xfId="82" applyNumberFormat="1" applyFont="1" applyBorder="1" applyAlignment="1">
      <alignment vertical="center"/>
    </xf>
    <xf numFmtId="177" fontId="28" fillId="56" borderId="23" xfId="94" applyNumberFormat="1" applyFont="1" applyFill="1" applyBorder="1" applyAlignment="1">
      <alignment vertical="center"/>
    </xf>
    <xf numFmtId="177" fontId="28" fillId="0" borderId="21" xfId="94" applyNumberFormat="1" applyFont="1" applyFill="1" applyBorder="1" applyAlignment="1">
      <alignment vertical="center"/>
    </xf>
    <xf numFmtId="179" fontId="28" fillId="0" borderId="21" xfId="123" applyNumberFormat="1" applyFont="1" applyFill="1" applyBorder="1" applyAlignment="1">
      <alignment vertical="center"/>
    </xf>
    <xf numFmtId="177" fontId="1" fillId="0" borderId="0" xfId="82" applyNumberFormat="1" applyFont="1" applyFill="1" applyBorder="1" applyAlignment="1">
      <alignment vertical="center"/>
    </xf>
    <xf numFmtId="177" fontId="1" fillId="0" borderId="0" xfId="94" applyNumberFormat="1" applyFont="1" applyFill="1" applyBorder="1" applyAlignment="1">
      <alignment vertical="center"/>
    </xf>
    <xf numFmtId="179" fontId="1" fillId="0" borderId="0" xfId="123" applyNumberFormat="1" applyFont="1" applyFill="1" applyBorder="1" applyAlignment="1">
      <alignment vertical="center"/>
    </xf>
    <xf numFmtId="177" fontId="8" fillId="0" borderId="22" xfId="82" applyNumberFormat="1" applyFont="1" applyFill="1" applyBorder="1" applyAlignment="1" applyProtection="1">
      <alignment vertical="center"/>
      <protection/>
    </xf>
    <xf numFmtId="177" fontId="1" fillId="0" borderId="22" xfId="94" applyNumberFormat="1" applyFont="1" applyBorder="1" applyAlignment="1">
      <alignment vertical="center"/>
    </xf>
    <xf numFmtId="177" fontId="8" fillId="0" borderId="0" xfId="82" applyNumberFormat="1" applyFont="1" applyFill="1" applyBorder="1" applyAlignment="1" applyProtection="1">
      <alignment vertical="center"/>
      <protection/>
    </xf>
    <xf numFmtId="177" fontId="1" fillId="0" borderId="0" xfId="94" applyNumberFormat="1" applyFont="1" applyBorder="1" applyAlignment="1">
      <alignment vertical="center"/>
    </xf>
    <xf numFmtId="179" fontId="1" fillId="0" borderId="0" xfId="123" applyNumberFormat="1" applyFont="1" applyBorder="1" applyAlignment="1">
      <alignment vertical="center"/>
    </xf>
    <xf numFmtId="177" fontId="38" fillId="0" borderId="22" xfId="82" applyNumberFormat="1" applyFont="1" applyBorder="1" applyAlignment="1">
      <alignment vertical="center"/>
    </xf>
    <xf numFmtId="179" fontId="38" fillId="0" borderId="22" xfId="123" applyNumberFormat="1" applyFont="1" applyBorder="1" applyAlignment="1">
      <alignment vertical="center"/>
    </xf>
    <xf numFmtId="171" fontId="0" fillId="0" borderId="0" xfId="120" applyNumberFormat="1" applyBorder="1">
      <alignment/>
      <protection/>
    </xf>
    <xf numFmtId="0" fontId="1" fillId="0" borderId="22" xfId="120" applyFont="1" applyBorder="1" applyAlignment="1">
      <alignment vertical="top" wrapText="1"/>
      <protection/>
    </xf>
    <xf numFmtId="0" fontId="1" fillId="0" borderId="22" xfId="120" applyFont="1" applyFill="1" applyBorder="1" applyAlignment="1">
      <alignment vertical="top" wrapText="1"/>
      <protection/>
    </xf>
    <xf numFmtId="179" fontId="1" fillId="0" borderId="24" xfId="123" applyNumberFormat="1" applyFont="1" applyBorder="1" applyAlignment="1">
      <alignment vertical="center"/>
    </xf>
    <xf numFmtId="179" fontId="38" fillId="0" borderId="24" xfId="123" applyNumberFormat="1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9" fillId="55" borderId="0" xfId="117" applyFont="1" applyFill="1" applyBorder="1" applyAlignment="1">
      <alignment vertical="center" wrapText="1"/>
      <protection/>
    </xf>
    <xf numFmtId="0" fontId="30" fillId="0" borderId="0" xfId="119" applyNumberFormat="1" applyFont="1" applyFill="1" applyBorder="1" applyAlignment="1" applyProtection="1">
      <alignment/>
      <protection/>
    </xf>
    <xf numFmtId="177" fontId="1" fillId="0" borderId="22" xfId="82" applyNumberFormat="1" applyFont="1" applyFill="1" applyBorder="1" applyAlignment="1">
      <alignment vertical="center"/>
    </xf>
    <xf numFmtId="0" fontId="4" fillId="0" borderId="25" xfId="120" applyFont="1" applyBorder="1" applyAlignment="1">
      <alignment vertical="top" wrapText="1"/>
      <protection/>
    </xf>
    <xf numFmtId="176" fontId="8" fillId="0" borderId="22" xfId="82" applyNumberFormat="1" applyFont="1" applyFill="1" applyBorder="1" applyAlignment="1">
      <alignment vertical="center" wrapText="1"/>
    </xf>
    <xf numFmtId="0" fontId="8" fillId="0" borderId="22" xfId="0" applyFont="1" applyFill="1" applyBorder="1" applyAlignment="1" applyProtection="1">
      <alignment horizontal="right" vertical="center" wrapText="1" readingOrder="1"/>
      <protection locked="0"/>
    </xf>
    <xf numFmtId="177" fontId="1" fillId="0" borderId="22" xfId="94" applyNumberFormat="1" applyFont="1" applyFill="1" applyBorder="1" applyAlignment="1">
      <alignment vertical="center"/>
    </xf>
    <xf numFmtId="179" fontId="1" fillId="0" borderId="22" xfId="123" applyNumberFormat="1" applyFont="1" applyFill="1" applyBorder="1" applyAlignment="1">
      <alignment vertical="center"/>
    </xf>
    <xf numFmtId="0" fontId="0" fillId="0" borderId="0" xfId="120" applyFont="1" applyBorder="1">
      <alignment/>
      <protection/>
    </xf>
    <xf numFmtId="179" fontId="8" fillId="0" borderId="24" xfId="123" applyNumberFormat="1" applyFont="1" applyBorder="1" applyAlignment="1">
      <alignment vertical="center"/>
    </xf>
    <xf numFmtId="0" fontId="4" fillId="0" borderId="26" xfId="120" applyFont="1" applyBorder="1" applyAlignment="1">
      <alignment vertical="top" wrapText="1"/>
      <protection/>
    </xf>
    <xf numFmtId="177" fontId="4" fillId="0" borderId="26" xfId="82" applyNumberFormat="1" applyFont="1" applyBorder="1" applyAlignment="1">
      <alignment vertical="center"/>
    </xf>
    <xf numFmtId="179" fontId="4" fillId="0" borderId="26" xfId="123" applyNumberFormat="1" applyFont="1" applyBorder="1" applyAlignment="1">
      <alignment vertical="center"/>
    </xf>
    <xf numFmtId="177" fontId="4" fillId="0" borderId="25" xfId="82" applyNumberFormat="1" applyFont="1" applyBorder="1" applyAlignment="1">
      <alignment vertical="center"/>
    </xf>
    <xf numFmtId="179" fontId="4" fillId="0" borderId="25" xfId="123" applyNumberFormat="1" applyFont="1" applyBorder="1" applyAlignment="1">
      <alignment vertical="center"/>
    </xf>
    <xf numFmtId="179" fontId="4" fillId="0" borderId="27" xfId="123" applyNumberFormat="1" applyFont="1" applyBorder="1" applyAlignment="1">
      <alignment vertical="center"/>
    </xf>
    <xf numFmtId="0" fontId="4" fillId="0" borderId="26" xfId="118" applyFont="1" applyBorder="1" applyAlignment="1">
      <alignment horizontal="center" vertical="top" wrapText="1"/>
      <protection/>
    </xf>
    <xf numFmtId="0" fontId="4" fillId="0" borderId="26" xfId="118" applyFont="1" applyBorder="1" applyAlignment="1">
      <alignment vertical="top" wrapText="1"/>
      <protection/>
    </xf>
    <xf numFmtId="176" fontId="7" fillId="0" borderId="26" xfId="82" applyNumberFormat="1" applyFont="1" applyFill="1" applyBorder="1" applyAlignment="1" applyProtection="1">
      <alignment/>
      <protection/>
    </xf>
    <xf numFmtId="0" fontId="4" fillId="0" borderId="26" xfId="120" applyFont="1" applyFill="1" applyBorder="1" applyAlignment="1">
      <alignment vertical="top" wrapText="1"/>
      <protection/>
    </xf>
    <xf numFmtId="177" fontId="4" fillId="0" borderId="26" xfId="82" applyNumberFormat="1" applyFont="1" applyFill="1" applyBorder="1" applyAlignment="1">
      <alignment vertical="center"/>
    </xf>
    <xf numFmtId="179" fontId="4" fillId="0" borderId="26" xfId="123" applyNumberFormat="1" applyFont="1" applyFill="1" applyBorder="1" applyAlignment="1">
      <alignment vertical="center"/>
    </xf>
    <xf numFmtId="179" fontId="1" fillId="0" borderId="22" xfId="123" applyNumberFormat="1" applyFont="1" applyFill="1" applyBorder="1" applyAlignment="1">
      <alignment vertical="center" wrapText="1"/>
    </xf>
    <xf numFmtId="0" fontId="8" fillId="0" borderId="22" xfId="0" applyFont="1" applyFill="1" applyBorder="1" applyAlignment="1" applyProtection="1">
      <alignment horizontal="left" vertical="center" wrapText="1" readingOrder="1"/>
      <protection locked="0"/>
    </xf>
    <xf numFmtId="176" fontId="8" fillId="0" borderId="28" xfId="82" applyNumberFormat="1" applyFont="1" applyFill="1" applyBorder="1" applyAlignment="1" applyProtection="1">
      <alignment/>
      <protection/>
    </xf>
    <xf numFmtId="0" fontId="1" fillId="0" borderId="25" xfId="120" applyFont="1" applyFill="1" applyBorder="1" applyAlignment="1">
      <alignment vertical="top" wrapText="1"/>
      <protection/>
    </xf>
    <xf numFmtId="177" fontId="1" fillId="0" borderId="25" xfId="82" applyNumberFormat="1" applyFont="1" applyFill="1" applyBorder="1" applyAlignment="1">
      <alignment vertical="center"/>
    </xf>
    <xf numFmtId="179" fontId="1" fillId="0" borderId="25" xfId="123" applyNumberFormat="1" applyFont="1" applyFill="1" applyBorder="1" applyAlignment="1">
      <alignment vertical="center"/>
    </xf>
    <xf numFmtId="179" fontId="1" fillId="0" borderId="27" xfId="123" applyNumberFormat="1" applyFont="1" applyFill="1" applyBorder="1" applyAlignment="1">
      <alignment vertical="center"/>
    </xf>
    <xf numFmtId="179" fontId="1" fillId="0" borderId="24" xfId="123" applyNumberFormat="1" applyFont="1" applyFill="1" applyBorder="1" applyAlignment="1">
      <alignment vertical="center"/>
    </xf>
    <xf numFmtId="0" fontId="1" fillId="0" borderId="25" xfId="120" applyFont="1" applyBorder="1" applyAlignment="1">
      <alignment vertical="top" wrapText="1"/>
      <protection/>
    </xf>
    <xf numFmtId="177" fontId="8" fillId="0" borderId="25" xfId="82" applyNumberFormat="1" applyFont="1" applyFill="1" applyBorder="1" applyAlignment="1" applyProtection="1">
      <alignment vertical="center"/>
      <protection/>
    </xf>
    <xf numFmtId="177" fontId="1" fillId="0" borderId="25" xfId="82" applyNumberFormat="1" applyFont="1" applyBorder="1" applyAlignment="1">
      <alignment vertical="center"/>
    </xf>
    <xf numFmtId="179" fontId="1" fillId="0" borderId="25" xfId="123" applyNumberFormat="1" applyFont="1" applyBorder="1" applyAlignment="1">
      <alignment vertical="center"/>
    </xf>
    <xf numFmtId="179" fontId="1" fillId="0" borderId="27" xfId="123" applyNumberFormat="1" applyFont="1" applyBorder="1" applyAlignment="1">
      <alignment vertical="center"/>
    </xf>
    <xf numFmtId="0" fontId="29" fillId="55" borderId="0" xfId="117" applyFont="1" applyFill="1" applyBorder="1" applyAlignment="1">
      <alignment vertical="center"/>
      <protection/>
    </xf>
    <xf numFmtId="177" fontId="0" fillId="0" borderId="0" xfId="120" applyNumberFormat="1" applyFont="1" applyBorder="1">
      <alignment/>
      <protection/>
    </xf>
    <xf numFmtId="0" fontId="1" fillId="29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171" fontId="1" fillId="0" borderId="0" xfId="82" applyFont="1" applyAlignment="1">
      <alignment/>
    </xf>
    <xf numFmtId="0" fontId="72" fillId="57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9" fillId="0" borderId="0" xfId="0" applyFont="1" applyAlignment="1">
      <alignment/>
    </xf>
    <xf numFmtId="171" fontId="1" fillId="0" borderId="0" xfId="82" applyFont="1" applyAlignment="1">
      <alignment horizontal="left"/>
    </xf>
    <xf numFmtId="0" fontId="1" fillId="0" borderId="29" xfId="118" applyFont="1" applyBorder="1" applyAlignment="1">
      <alignment horizontal="center" vertical="center" wrapText="1"/>
      <protection/>
    </xf>
    <xf numFmtId="0" fontId="1" fillId="0" borderId="25" xfId="118" applyFont="1" applyBorder="1" applyAlignment="1">
      <alignment horizontal="center" vertical="center" wrapText="1"/>
      <protection/>
    </xf>
    <xf numFmtId="0" fontId="1" fillId="0" borderId="30" xfId="118" applyFont="1" applyBorder="1" applyAlignment="1">
      <alignment horizontal="center" vertical="center" wrapText="1"/>
      <protection/>
    </xf>
    <xf numFmtId="0" fontId="1" fillId="0" borderId="22" xfId="118" applyFont="1" applyBorder="1" applyAlignment="1">
      <alignment horizontal="center" vertical="center" wrapText="1"/>
      <protection/>
    </xf>
    <xf numFmtId="0" fontId="1" fillId="0" borderId="0" xfId="118" applyFont="1" applyBorder="1" applyAlignment="1">
      <alignment horizontal="center" vertical="center" wrapText="1"/>
      <protection/>
    </xf>
    <xf numFmtId="0" fontId="4" fillId="0" borderId="26" xfId="118" applyFont="1" applyBorder="1" applyAlignment="1">
      <alignment horizontal="center" vertical="center" wrapText="1"/>
      <protection/>
    </xf>
    <xf numFmtId="0" fontId="1" fillId="0" borderId="0" xfId="118" applyFont="1" applyBorder="1" applyAlignment="1">
      <alignment horizontal="center" vertical="center" wrapText="1"/>
      <protection/>
    </xf>
    <xf numFmtId="0" fontId="1" fillId="0" borderId="25" xfId="120" applyFont="1" applyFill="1" applyBorder="1" applyAlignment="1">
      <alignment horizontal="center" vertical="center" wrapText="1"/>
      <protection/>
    </xf>
    <xf numFmtId="0" fontId="1" fillId="0" borderId="22" xfId="120" applyFont="1" applyFill="1" applyBorder="1" applyAlignment="1">
      <alignment horizontal="center" vertical="center" wrapText="1"/>
      <protection/>
    </xf>
    <xf numFmtId="0" fontId="1" fillId="0" borderId="0" xfId="120" applyFont="1" applyFill="1" applyBorder="1" applyAlignment="1">
      <alignment horizontal="center" vertical="center" wrapText="1"/>
      <protection/>
    </xf>
    <xf numFmtId="0" fontId="4" fillId="0" borderId="26" xfId="120" applyFont="1" applyBorder="1" applyAlignment="1">
      <alignment horizontal="center" vertical="center" wrapText="1"/>
      <protection/>
    </xf>
    <xf numFmtId="0" fontId="4" fillId="0" borderId="29" xfId="120" applyFont="1" applyBorder="1" applyAlignment="1">
      <alignment horizontal="center" vertical="center" wrapText="1"/>
      <protection/>
    </xf>
    <xf numFmtId="0" fontId="4" fillId="0" borderId="25" xfId="120" applyFont="1" applyBorder="1" applyAlignment="1">
      <alignment horizontal="center" vertical="center" wrapText="1"/>
      <protection/>
    </xf>
    <xf numFmtId="0" fontId="38" fillId="0" borderId="30" xfId="120" applyFont="1" applyBorder="1" applyAlignment="1">
      <alignment horizontal="center" vertical="center" wrapText="1"/>
      <protection/>
    </xf>
    <xf numFmtId="0" fontId="38" fillId="0" borderId="22" xfId="120" applyFont="1" applyBorder="1" applyAlignment="1">
      <alignment horizontal="center" vertical="center" wrapText="1"/>
      <protection/>
    </xf>
    <xf numFmtId="0" fontId="1" fillId="0" borderId="30" xfId="120" applyFont="1" applyBorder="1" applyAlignment="1">
      <alignment horizontal="center" vertical="center" wrapText="1"/>
      <protection/>
    </xf>
    <xf numFmtId="0" fontId="1" fillId="0" borderId="22" xfId="120" applyFont="1" applyBorder="1" applyAlignment="1">
      <alignment horizontal="center" vertical="center" wrapText="1"/>
      <protection/>
    </xf>
    <xf numFmtId="171" fontId="4" fillId="0" borderId="0" xfId="82" applyFont="1" applyAlignment="1">
      <alignment/>
    </xf>
    <xf numFmtId="49" fontId="1" fillId="0" borderId="22" xfId="0" applyNumberFormat="1" applyFont="1" applyFill="1" applyBorder="1" applyAlignment="1">
      <alignment/>
    </xf>
    <xf numFmtId="18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22" xfId="0" applyNumberFormat="1" applyFont="1" applyFill="1" applyBorder="1" applyAlignment="1">
      <alignment wrapText="1"/>
    </xf>
    <xf numFmtId="0" fontId="0" fillId="0" borderId="0" xfId="0" applyAlignment="1">
      <alignment/>
    </xf>
    <xf numFmtId="49" fontId="73" fillId="0" borderId="0" xfId="102" applyNumberFormat="1" applyFont="1" applyBorder="1" applyAlignment="1">
      <alignment wrapText="1"/>
      <protection/>
    </xf>
    <xf numFmtId="49" fontId="73" fillId="0" borderId="0" xfId="102" applyNumberFormat="1" applyFont="1" applyBorder="1" applyAlignment="1">
      <alignment horizontal="left" wrapText="1"/>
      <protection/>
    </xf>
    <xf numFmtId="171" fontId="73" fillId="0" borderId="0" xfId="82" applyFont="1" applyBorder="1" applyAlignment="1">
      <alignment horizontal="left" wrapText="1"/>
    </xf>
    <xf numFmtId="49" fontId="73" fillId="0" borderId="22" xfId="102" applyNumberFormat="1" applyFont="1" applyBorder="1" applyAlignment="1">
      <alignment wrapText="1"/>
      <protection/>
    </xf>
    <xf numFmtId="49" fontId="73" fillId="0" borderId="22" xfId="102" applyNumberFormat="1" applyFont="1" applyBorder="1" applyAlignment="1">
      <alignment horizontal="left" wrapText="1"/>
      <protection/>
    </xf>
    <xf numFmtId="171" fontId="73" fillId="0" borderId="22" xfId="82" applyFont="1" applyBorder="1" applyAlignment="1">
      <alignment horizontal="left" wrapText="1"/>
    </xf>
    <xf numFmtId="1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82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wrapText="1"/>
    </xf>
    <xf numFmtId="1" fontId="1" fillId="0" borderId="22" xfId="0" applyNumberFormat="1" applyFont="1" applyFill="1" applyBorder="1" applyAlignment="1">
      <alignment/>
    </xf>
    <xf numFmtId="187" fontId="1" fillId="0" borderId="22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171" fontId="1" fillId="0" borderId="22" xfId="82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87" fontId="1" fillId="0" borderId="0" xfId="0" applyNumberFormat="1" applyFont="1" applyFill="1" applyAlignment="1">
      <alignment horizontal="left"/>
    </xf>
    <xf numFmtId="171" fontId="1" fillId="0" borderId="0" xfId="82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171" fontId="4" fillId="0" borderId="0" xfId="82" applyFont="1" applyFill="1" applyAlignment="1">
      <alignment/>
    </xf>
    <xf numFmtId="171" fontId="4" fillId="0" borderId="0" xfId="82" applyFont="1" applyFill="1" applyAlignment="1">
      <alignment horizontal="right"/>
    </xf>
    <xf numFmtId="171" fontId="4" fillId="0" borderId="0" xfId="82" applyFont="1" applyFill="1" applyAlignment="1">
      <alignment horizontal="left"/>
    </xf>
    <xf numFmtId="0" fontId="1" fillId="0" borderId="26" xfId="0" applyFont="1" applyBorder="1" applyAlignment="1">
      <alignment/>
    </xf>
    <xf numFmtId="171" fontId="1" fillId="0" borderId="26" xfId="82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6" xfId="0" applyFont="1" applyFill="1" applyBorder="1" applyAlignment="1">
      <alignment horizontal="left"/>
    </xf>
    <xf numFmtId="187" fontId="1" fillId="0" borderId="26" xfId="0" applyNumberFormat="1" applyFont="1" applyFill="1" applyBorder="1" applyAlignment="1">
      <alignment horizontal="left"/>
    </xf>
    <xf numFmtId="171" fontId="1" fillId="0" borderId="26" xfId="82" applyFont="1" applyFill="1" applyBorder="1" applyAlignment="1">
      <alignment horizontal="left"/>
    </xf>
    <xf numFmtId="0" fontId="1" fillId="0" borderId="26" xfId="0" applyFont="1" applyFill="1" applyBorder="1" applyAlignment="1">
      <alignment horizontal="left" wrapText="1"/>
    </xf>
    <xf numFmtId="0" fontId="1" fillId="29" borderId="31" xfId="0" applyFont="1" applyFill="1" applyBorder="1" applyAlignment="1">
      <alignment horizontal="center" vertical="center" wrapText="1"/>
    </xf>
    <xf numFmtId="171" fontId="1" fillId="29" borderId="31" xfId="82" applyFont="1" applyFill="1" applyBorder="1" applyAlignment="1">
      <alignment horizontal="center" vertical="center" wrapText="1"/>
    </xf>
    <xf numFmtId="0" fontId="72" fillId="57" borderId="31" xfId="0" applyFont="1" applyFill="1" applyBorder="1" applyAlignment="1">
      <alignment horizontal="center" vertical="center" wrapText="1"/>
    </xf>
    <xf numFmtId="187" fontId="72" fillId="57" borderId="31" xfId="0" applyNumberFormat="1" applyFont="1" applyFill="1" applyBorder="1" applyAlignment="1">
      <alignment horizontal="center" vertical="center" wrapText="1"/>
    </xf>
    <xf numFmtId="171" fontId="72" fillId="57" borderId="31" xfId="82" applyFont="1" applyFill="1" applyBorder="1" applyAlignment="1">
      <alignment horizontal="center" vertical="center" wrapText="1"/>
    </xf>
    <xf numFmtId="0" fontId="40" fillId="0" borderId="32" xfId="0" applyFont="1" applyBorder="1" applyAlignment="1" applyProtection="1">
      <alignment horizontal="center" vertical="center" wrapText="1" readingOrder="1"/>
      <protection locked="0"/>
    </xf>
    <xf numFmtId="0" fontId="40" fillId="0" borderId="0" xfId="0" applyFont="1" applyAlignment="1" applyProtection="1">
      <alignment horizontal="center" vertical="center" wrapText="1" readingOrder="1"/>
      <protection locked="0"/>
    </xf>
    <xf numFmtId="0" fontId="41" fillId="0" borderId="32" xfId="0" applyFont="1" applyBorder="1" applyAlignment="1" applyProtection="1">
      <alignment horizontal="center" vertical="center" wrapText="1" readingOrder="1"/>
      <protection locked="0"/>
    </xf>
    <xf numFmtId="0" fontId="41" fillId="0" borderId="32" xfId="0" applyFont="1" applyBorder="1" applyAlignment="1" applyProtection="1">
      <alignment horizontal="left" vertical="center" wrapText="1" readingOrder="1"/>
      <protection locked="0"/>
    </xf>
    <xf numFmtId="0" fontId="41" fillId="0" borderId="32" xfId="0" applyFont="1" applyBorder="1" applyAlignment="1" applyProtection="1">
      <alignment vertical="center" wrapText="1" readingOrder="1"/>
      <protection locked="0"/>
    </xf>
    <xf numFmtId="184" fontId="41" fillId="0" borderId="32" xfId="0" applyNumberFormat="1" applyFont="1" applyBorder="1" applyAlignment="1" applyProtection="1">
      <alignment horizontal="right" vertical="center" wrapText="1" readingOrder="1"/>
      <protection locked="0"/>
    </xf>
    <xf numFmtId="0" fontId="4" fillId="55" borderId="0" xfId="117" applyFont="1" applyFill="1" applyBorder="1" applyAlignment="1">
      <alignment vertical="center"/>
      <protection/>
    </xf>
    <xf numFmtId="179" fontId="7" fillId="0" borderId="0" xfId="123" applyNumberFormat="1" applyFont="1" applyFill="1" applyBorder="1" applyAlignment="1" applyProtection="1">
      <alignment horizontal="center"/>
      <protection/>
    </xf>
    <xf numFmtId="171" fontId="7" fillId="0" borderId="0" xfId="82" applyFont="1" applyFill="1" applyBorder="1" applyAlignment="1" applyProtection="1">
      <alignment horizontal="center"/>
      <protection/>
    </xf>
    <xf numFmtId="0" fontId="7" fillId="0" borderId="0" xfId="119" applyNumberFormat="1" applyFont="1" applyFill="1" applyBorder="1" applyAlignment="1" applyProtection="1">
      <alignment/>
      <protection/>
    </xf>
    <xf numFmtId="176" fontId="7" fillId="0" borderId="0" xfId="82" applyNumberFormat="1" applyFont="1" applyFill="1" applyBorder="1" applyAlignment="1" applyProtection="1">
      <alignment/>
      <protection/>
    </xf>
    <xf numFmtId="179" fontId="7" fillId="0" borderId="0" xfId="123" applyNumberFormat="1" applyFont="1" applyFill="1" applyBorder="1" applyAlignment="1" applyProtection="1">
      <alignment/>
      <protection/>
    </xf>
    <xf numFmtId="176" fontId="8" fillId="0" borderId="0" xfId="119" applyNumberFormat="1" applyFont="1" applyFill="1" applyBorder="1" applyAlignment="1" applyProtection="1">
      <alignment/>
      <protection/>
    </xf>
    <xf numFmtId="171" fontId="8" fillId="0" borderId="0" xfId="82" applyFont="1" applyFill="1" applyBorder="1" applyAlignment="1" applyProtection="1">
      <alignment/>
      <protection/>
    </xf>
    <xf numFmtId="0" fontId="8" fillId="0" borderId="0" xfId="119" applyNumberFormat="1" applyFont="1" applyFill="1" applyBorder="1" applyAlignment="1" applyProtection="1">
      <alignment horizontal="center"/>
      <protection/>
    </xf>
    <xf numFmtId="179" fontId="8" fillId="0" borderId="0" xfId="119" applyNumberFormat="1" applyFont="1" applyFill="1" applyBorder="1" applyAlignment="1" applyProtection="1">
      <alignment/>
      <protection/>
    </xf>
    <xf numFmtId="0" fontId="30" fillId="0" borderId="0" xfId="119" applyNumberFormat="1" applyFont="1" applyFill="1" applyBorder="1" applyAlignment="1" applyProtection="1">
      <alignment horizontal="center"/>
      <protection/>
    </xf>
    <xf numFmtId="0" fontId="7" fillId="0" borderId="33" xfId="119" applyNumberFormat="1" applyFont="1" applyFill="1" applyBorder="1" applyAlignment="1" applyProtection="1">
      <alignment horizontal="center"/>
      <protection/>
    </xf>
    <xf numFmtId="179" fontId="8" fillId="0" borderId="33" xfId="119" applyNumberFormat="1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26" fillId="0" borderId="0" xfId="0" applyFont="1" applyAlignment="1">
      <alignment wrapText="1"/>
    </xf>
    <xf numFmtId="0" fontId="32" fillId="0" borderId="0" xfId="119" applyNumberFormat="1" applyFont="1" applyFill="1" applyBorder="1" applyAlignment="1" applyProtection="1">
      <alignment horizontal="left"/>
      <protection/>
    </xf>
    <xf numFmtId="0" fontId="0" fillId="58" borderId="0" xfId="0" applyFill="1" applyAlignment="1">
      <alignment wrapText="1"/>
    </xf>
    <xf numFmtId="0" fontId="34" fillId="59" borderId="0" xfId="119" applyNumberFormat="1" applyFont="1" applyFill="1" applyBorder="1" applyAlignment="1" applyProtection="1">
      <alignment horizontal="left"/>
      <protection/>
    </xf>
    <xf numFmtId="0" fontId="0" fillId="59" borderId="0" xfId="0" applyFill="1" applyAlignment="1">
      <alignment wrapText="1"/>
    </xf>
    <xf numFmtId="0" fontId="32" fillId="58" borderId="0" xfId="119" applyNumberFormat="1" applyFont="1" applyFill="1" applyBorder="1" applyAlignment="1" applyProtection="1">
      <alignment horizontal="left"/>
      <protection/>
    </xf>
    <xf numFmtId="0" fontId="7" fillId="58" borderId="0" xfId="119" applyNumberFormat="1" applyFont="1" applyFill="1" applyBorder="1" applyAlignment="1" applyProtection="1">
      <alignment horizontal="center"/>
      <protection/>
    </xf>
    <xf numFmtId="0" fontId="7" fillId="58" borderId="33" xfId="119" applyNumberFormat="1" applyFont="1" applyFill="1" applyBorder="1" applyAlignment="1" applyProtection="1">
      <alignment horizontal="center"/>
      <protection/>
    </xf>
    <xf numFmtId="0" fontId="29" fillId="55" borderId="0" xfId="117" applyFont="1" applyFill="1" applyBorder="1" applyAlignment="1">
      <alignment horizontal="center" vertical="center" wrapText="1"/>
      <protection/>
    </xf>
    <xf numFmtId="0" fontId="30" fillId="0" borderId="0" xfId="119" applyNumberFormat="1" applyFont="1" applyFill="1" applyBorder="1" applyAlignment="1" applyProtection="1">
      <alignment horizontal="center"/>
      <protection/>
    </xf>
    <xf numFmtId="0" fontId="32" fillId="0" borderId="0" xfId="119" applyNumberFormat="1" applyFont="1" applyFill="1" applyBorder="1" applyAlignment="1" applyProtection="1">
      <alignment horizontal="center"/>
      <protection/>
    </xf>
    <xf numFmtId="0" fontId="32" fillId="58" borderId="26" xfId="119" applyNumberFormat="1" applyFont="1" applyFill="1" applyBorder="1" applyAlignment="1" applyProtection="1">
      <alignment horizontal="center"/>
      <protection/>
    </xf>
    <xf numFmtId="0" fontId="0" fillId="58" borderId="0" xfId="0" applyFill="1" applyAlignment="1">
      <alignment horizontal="center" wrapText="1"/>
    </xf>
    <xf numFmtId="0" fontId="7" fillId="0" borderId="0" xfId="119" applyNumberFormat="1" applyFont="1" applyFill="1" applyBorder="1" applyAlignment="1" applyProtection="1">
      <alignment horizontal="center"/>
      <protection/>
    </xf>
    <xf numFmtId="0" fontId="29" fillId="55" borderId="0" xfId="117" applyFont="1" applyFill="1" applyBorder="1" applyAlignment="1">
      <alignment horizontal="center" vertical="center"/>
      <protection/>
    </xf>
    <xf numFmtId="0" fontId="39" fillId="55" borderId="0" xfId="117" applyFont="1" applyFill="1" applyBorder="1" applyAlignment="1">
      <alignment horizontal="center" vertical="center" wrapText="1"/>
      <protection/>
    </xf>
    <xf numFmtId="0" fontId="26" fillId="55" borderId="0" xfId="117" applyFont="1" applyFill="1" applyBorder="1" applyAlignment="1">
      <alignment horizontal="center" vertical="center" wrapText="1"/>
      <protection/>
    </xf>
    <xf numFmtId="0" fontId="36" fillId="55" borderId="19" xfId="117" applyFont="1" applyFill="1" applyBorder="1" applyAlignment="1">
      <alignment horizontal="center" vertical="center" wrapText="1"/>
      <protection/>
    </xf>
    <xf numFmtId="0" fontId="36" fillId="55" borderId="23" xfId="117" applyFont="1" applyFill="1" applyBorder="1" applyAlignment="1">
      <alignment horizontal="center" vertical="center" wrapText="1"/>
      <protection/>
    </xf>
    <xf numFmtId="0" fontId="36" fillId="55" borderId="34" xfId="117" applyFont="1" applyFill="1" applyBorder="1" applyAlignment="1">
      <alignment horizontal="center" vertical="center" wrapText="1"/>
      <protection/>
    </xf>
    <xf numFmtId="0" fontId="42" fillId="55" borderId="0" xfId="117" applyFont="1" applyFill="1" applyBorder="1" applyAlignment="1">
      <alignment horizontal="center" vertical="center" wrapText="1"/>
      <protection/>
    </xf>
    <xf numFmtId="181" fontId="26" fillId="55" borderId="35" xfId="117" applyNumberFormat="1" applyFont="1" applyFill="1" applyBorder="1" applyAlignment="1">
      <alignment horizontal="center" vertical="top"/>
      <protection/>
    </xf>
  </cellXfs>
  <cellStyles count="12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Euro" xfId="77"/>
    <cellStyle name="Hyperlink" xfId="78"/>
    <cellStyle name="Followed Hyperlink" xfId="79"/>
    <cellStyle name="Incorrecto" xfId="80"/>
    <cellStyle name="Incorrecto 2" xfId="81"/>
    <cellStyle name="Comma" xfId="82"/>
    <cellStyle name="Comma [0]" xfId="83"/>
    <cellStyle name="Millares 2" xfId="84"/>
    <cellStyle name="Millares 2 2" xfId="85"/>
    <cellStyle name="Millares 3" xfId="86"/>
    <cellStyle name="Millares 3 2" xfId="87"/>
    <cellStyle name="Millares 4" xfId="88"/>
    <cellStyle name="Millares 5" xfId="89"/>
    <cellStyle name="Millares 6" xfId="90"/>
    <cellStyle name="Millares 6 2" xfId="91"/>
    <cellStyle name="Millares 7" xfId="92"/>
    <cellStyle name="Millares 8" xfId="93"/>
    <cellStyle name="Millares_Libro1" xfId="94"/>
    <cellStyle name="Currency" xfId="95"/>
    <cellStyle name="Currency [0]" xfId="96"/>
    <cellStyle name="Moneda 2" xfId="97"/>
    <cellStyle name="Moneda 3" xfId="98"/>
    <cellStyle name="Neutral" xfId="99"/>
    <cellStyle name="Neutral 2" xfId="100"/>
    <cellStyle name="Normal 10" xfId="101"/>
    <cellStyle name="Normal 11" xfId="102"/>
    <cellStyle name="Normal 19" xfId="103"/>
    <cellStyle name="Normal 2" xfId="104"/>
    <cellStyle name="Normal 2 2" xfId="105"/>
    <cellStyle name="Normal 2_Hoja1" xfId="106"/>
    <cellStyle name="Normal 3" xfId="107"/>
    <cellStyle name="Normal 3 2" xfId="108"/>
    <cellStyle name="Normal 3_Hoja1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rmal_ejecucion presupuestal" xfId="116"/>
    <cellStyle name="Normal_Ejecucion Presupuestal 2005" xfId="117"/>
    <cellStyle name="Normal_ejecucion presupuestal 2007" xfId="118"/>
    <cellStyle name="Normal_ejecucion presupuestal 2008" xfId="119"/>
    <cellStyle name="Normal_Libro1" xfId="120"/>
    <cellStyle name="Notas" xfId="121"/>
    <cellStyle name="Notas 2" xfId="122"/>
    <cellStyle name="Percent" xfId="123"/>
    <cellStyle name="Porcentaje 2" xfId="124"/>
    <cellStyle name="Porcentaje 3" xfId="125"/>
    <cellStyle name="Porcentual 2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ítulo" xfId="133"/>
    <cellStyle name="Título 1 2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475"/>
          <c:w val="0.974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SEGUIMIENTO!$E$27:$E$38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SEGUIMIENTO!$F$27:$F$38</c:f>
              <c:numCache/>
            </c:numRef>
          </c:val>
          <c:smooth val="0"/>
        </c:ser>
        <c:marker val="1"/>
        <c:axId val="44987928"/>
        <c:axId val="2238169"/>
      </c:line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87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5"/>
          <c:y val="0.9125"/>
          <c:w val="0.428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MENSUAL</a:t>
            </a:r>
          </a:p>
        </c:rich>
      </c:tx>
      <c:layout>
        <c:manualLayout>
          <c:xMode val="factor"/>
          <c:yMode val="factor"/>
          <c:x val="-0.046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0.96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GRAFTOTAL!$I$30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GRAFTOTAL!$H$31:$H$42</c:f>
              <c:strCache/>
            </c:strRef>
          </c:cat>
          <c:val>
            <c:numRef>
              <c:f>GRAFTOTAL!$I$31:$I$42</c:f>
              <c:numCache/>
            </c:numRef>
          </c:val>
        </c:ser>
        <c:ser>
          <c:idx val="1"/>
          <c:order val="1"/>
          <c:tx>
            <c:strRef>
              <c:f>GRAFTOTAL!$K$30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GRAFTOTAL!$H$31:$H$42</c:f>
              <c:strCache/>
            </c:strRef>
          </c:cat>
          <c:val>
            <c:numRef>
              <c:f>GRAFTOTAL!$K$31:$K$42</c:f>
              <c:numCache/>
            </c:numRef>
          </c:val>
        </c:ser>
        <c:axId val="57496190"/>
        <c:axId val="47703663"/>
      </c:bar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03663"/>
        <c:crosses val="autoZero"/>
        <c:auto val="0"/>
        <c:lblOffset val="100"/>
        <c:tickLblSkip val="1"/>
        <c:noMultiLvlLbl val="0"/>
      </c:catAx>
      <c:valAx>
        <c:axId val="4770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619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-0.028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73"/>
          <c:y val="0.89025"/>
          <c:w val="0.294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FUNCIONAMIENTO</a:t>
            </a:r>
          </a:p>
        </c:rich>
      </c:tx>
      <c:layout>
        <c:manualLayout>
          <c:xMode val="factor"/>
          <c:yMode val="factor"/>
          <c:x val="0.0515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7975"/>
          <c:w val="0.745"/>
          <c:h val="0.5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GRAFUNC!$F$12:$F$14</c:f>
              <c:strCache/>
            </c:strRef>
          </c:cat>
          <c:val>
            <c:numRef>
              <c:f>GRAFUNC!$G$12:$G$14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GRAFUNC!$F$12:$F$14</c:f>
              <c:strCache/>
            </c:strRef>
          </c:cat>
          <c:val>
            <c:numRef>
              <c:f>GRAFUNC!$H$12:$H$14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"/>
          <c:y val="0.848"/>
          <c:w val="0.52575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MENSUAL</a:t>
            </a:r>
          </a:p>
        </c:rich>
      </c:tx>
      <c:layout>
        <c:manualLayout>
          <c:xMode val="factor"/>
          <c:yMode val="factor"/>
          <c:x val="0.048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67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GRAFUNC!$H$23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GRAFUNC!$G$25:$G$36</c:f>
              <c:strCache/>
            </c:strRef>
          </c:cat>
          <c:val>
            <c:numRef>
              <c:f>GRAFUNC!$H$25:$H$36</c:f>
              <c:numCache/>
            </c:numRef>
          </c:val>
        </c:ser>
        <c:ser>
          <c:idx val="1"/>
          <c:order val="1"/>
          <c:tx>
            <c:strRef>
              <c:f>GRAFUNC!$J$23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GRAFUNC!$G$25:$G$36</c:f>
              <c:strCache/>
            </c:strRef>
          </c:cat>
          <c:val>
            <c:numRef>
              <c:f>GRAFUNC!$J$25:$J$36</c:f>
              <c:numCache/>
            </c:numRef>
          </c:val>
        </c:ser>
        <c:axId val="26679784"/>
        <c:axId val="38791465"/>
      </c:bar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1465"/>
        <c:crosses val="autoZero"/>
        <c:auto val="0"/>
        <c:lblOffset val="100"/>
        <c:tickLblSkip val="1"/>
        <c:noMultiLvlLbl val="0"/>
      </c:catAx>
      <c:valAx>
        <c:axId val="38791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978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-0.023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4925"/>
          <c:y val="0.89875"/>
          <c:w val="0.2642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INVERSION</a:t>
            </a:r>
          </a:p>
        </c:rich>
      </c:tx>
      <c:layout>
        <c:manualLayout>
          <c:xMode val="factor"/>
          <c:yMode val="factor"/>
          <c:x val="0.051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222"/>
          <c:w val="0.7515"/>
          <c:h val="0.5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GRAFINV!$F$12:$F$14</c:f>
              <c:strCache/>
            </c:strRef>
          </c:cat>
          <c:val>
            <c:numRef>
              <c:f>GRAFINV!$G$12:$G$14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6975"/>
          <c:y val="0.84825"/>
          <c:w val="0.519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MENSUAL</a:t>
            </a:r>
          </a:p>
        </c:rich>
      </c:tx>
      <c:layout>
        <c:manualLayout>
          <c:xMode val="factor"/>
          <c:yMode val="factor"/>
          <c:x val="-0.038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67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GRAFINV!$H$26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GRAFINV!$G$27:$G$38</c:f>
              <c:strCache/>
            </c:strRef>
          </c:cat>
          <c:val>
            <c:numRef>
              <c:f>GRAFINV!$H$27:$H$38</c:f>
              <c:numCache/>
            </c:numRef>
          </c:val>
        </c:ser>
        <c:ser>
          <c:idx val="1"/>
          <c:order val="1"/>
          <c:tx>
            <c:strRef>
              <c:f>GRAFINV!$J$26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GRAFINV!$G$27:$G$38</c:f>
              <c:strCache/>
            </c:strRef>
          </c:cat>
          <c:val>
            <c:numRef>
              <c:f>GRAFINV!$J$27:$J$38</c:f>
              <c:numCache/>
            </c:numRef>
          </c:val>
        </c:ser>
        <c:axId val="13578866"/>
        <c:axId val="55100931"/>
      </c:bar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0931"/>
        <c:crosses val="autoZero"/>
        <c:auto val="0"/>
        <c:lblOffset val="100"/>
        <c:tickLblSkip val="1"/>
        <c:noMultiLvlLbl val="0"/>
      </c:catAx>
      <c:valAx>
        <c:axId val="55100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886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-0.026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5175"/>
          <c:y val="0.91225"/>
          <c:w val="0.263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475"/>
          <c:w val="0.97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SEGUIMIENTO!$I$27:$I$38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SEGUIMIENTO!$J$27:$J$38</c:f>
              <c:numCache/>
            </c:numRef>
          </c:val>
          <c:smooth val="0"/>
        </c:ser>
        <c:marker val="1"/>
        <c:axId val="20143522"/>
        <c:axId val="47073971"/>
      </c:line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43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25"/>
          <c:y val="0.9125"/>
          <c:w val="0.430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475"/>
          <c:w val="0.974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SEGUIMIENTO!$E$63:$E$74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SEGUIMIENTO!$F$63:$F$74</c:f>
              <c:numCache/>
            </c:numRef>
          </c:val>
          <c:smooth val="0"/>
        </c:ser>
        <c:marker val="1"/>
        <c:axId val="21012556"/>
        <c:axId val="54895277"/>
      </c:lineChart>
      <c:catAx>
        <c:axId val="210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95277"/>
        <c:crosses val="autoZero"/>
        <c:auto val="1"/>
        <c:lblOffset val="100"/>
        <c:tickLblSkip val="1"/>
        <c:noMultiLvlLbl val="0"/>
      </c:catAx>
      <c:valAx>
        <c:axId val="54895277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12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5"/>
          <c:y val="0.912"/>
          <c:w val="0.428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475"/>
          <c:w val="0.97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SEGUIMIENTO!$I$63:$I$74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SEGUIMIENTO!$J$63:$J$74</c:f>
              <c:numCache/>
            </c:numRef>
          </c:val>
          <c:smooth val="0"/>
        </c:ser>
        <c:marker val="1"/>
        <c:axId val="24295446"/>
        <c:axId val="17332423"/>
      </c:lineChart>
      <c:catAx>
        <c:axId val="24295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32423"/>
        <c:crosses val="autoZero"/>
        <c:auto val="1"/>
        <c:lblOffset val="100"/>
        <c:tickLblSkip val="1"/>
        <c:noMultiLvlLbl val="0"/>
      </c:catAx>
      <c:valAx>
        <c:axId val="17332423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95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25"/>
          <c:y val="0.912"/>
          <c:w val="0.430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475"/>
          <c:w val="0.97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SEGUIMIENTO!$I$99:$I$110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SEGUIMIENTO!$J$99:$J$110</c:f>
              <c:numCache/>
            </c:numRef>
          </c:val>
          <c:smooth val="0"/>
        </c:ser>
        <c:marker val="1"/>
        <c:axId val="21774080"/>
        <c:axId val="61748993"/>
      </c:lineChart>
      <c:catAx>
        <c:axId val="2177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48993"/>
        <c:crosses val="autoZero"/>
        <c:auto val="1"/>
        <c:lblOffset val="100"/>
        <c:tickLblSkip val="1"/>
        <c:noMultiLvlLbl val="0"/>
      </c:catAx>
      <c:valAx>
        <c:axId val="61748993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4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25"/>
          <c:y val="0.912"/>
          <c:w val="0.430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475"/>
          <c:w val="0.9745"/>
          <c:h val="0.9082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SEGUIMIENTO!$E$99:$E$110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SEGUIMIENTO!$F$99:$F$110</c:f>
              <c:numCache/>
            </c:numRef>
          </c:val>
          <c:smooth val="0"/>
        </c:ser>
        <c:marker val="1"/>
        <c:axId val="18870026"/>
        <c:axId val="35612507"/>
      </c:lineChart>
      <c:catAx>
        <c:axId val="18870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12507"/>
        <c:crosses val="autoZero"/>
        <c:auto val="1"/>
        <c:lblOffset val="100"/>
        <c:tickLblSkip val="1"/>
        <c:noMultiLvlLbl val="0"/>
      </c:catAx>
      <c:valAx>
        <c:axId val="35612507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70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5"/>
          <c:y val="0.912"/>
          <c:w val="0.428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PRESUPUESTO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5825"/>
          <c:w val="0.778"/>
          <c:h val="0.44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GRAFTOTAL!$A$6:$A$8</c:f>
              <c:strCache/>
            </c:strRef>
          </c:cat>
          <c:val>
            <c:numRef>
              <c:f>GRAFTOTAL!$B$6:$B$8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76"/>
          <c:y val="0.843"/>
          <c:w val="0.626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ESTADO DE COMPROMISOS</a:t>
            </a:r>
          </a:p>
        </c:rich>
      </c:tx>
      <c:layout>
        <c:manualLayout>
          <c:xMode val="factor"/>
          <c:yMode val="factor"/>
          <c:x val="0.012"/>
          <c:y val="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0025"/>
          <c:w val="0.65175"/>
          <c:h val="0.3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GRAFTOTAL!$E$7:$E$8</c:f>
              <c:strCache/>
            </c:strRef>
          </c:cat>
          <c:val>
            <c:numRef>
              <c:f>GRAFTOTAL!$F$7:$F$8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125"/>
          <c:y val="0.85375"/>
          <c:w val="0.554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PRESUPUESTO
</a:t>
            </a:r>
          </a:p>
        </c:rich>
      </c:tx>
      <c:layout>
        <c:manualLayout>
          <c:xMode val="factor"/>
          <c:yMode val="factor"/>
          <c:x val="-0.00575"/>
          <c:y val="-0.00375"/>
        </c:manualLayout>
      </c:layout>
      <c:spPr>
        <a:noFill/>
        <a:ln>
          <a:noFill/>
        </a:ln>
      </c:spPr>
    </c:title>
    <c:view3D>
      <c:rotX val="19"/>
      <c:hPercent val="40"/>
      <c:rotY val="25"/>
      <c:depthPercent val="100"/>
      <c:rAngAx val="1"/>
    </c:view3D>
    <c:plotArea>
      <c:layout>
        <c:manualLayout>
          <c:xMode val="edge"/>
          <c:yMode val="edge"/>
          <c:x val="0"/>
          <c:y val="0.20825"/>
          <c:w val="0.91475"/>
          <c:h val="0.68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GRAFTOTAL!$I$6:$I$7</c:f>
              <c:strCache/>
            </c:strRef>
          </c:cat>
          <c:val>
            <c:numRef>
              <c:f>GRAFTOTAL!$J$6:$J$7</c:f>
              <c:numCache/>
            </c:numRef>
          </c:val>
          <c:shape val="box"/>
        </c:ser>
        <c:shape val="box"/>
        <c:axId val="52077108"/>
        <c:axId val="66040789"/>
      </c:bar3D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0789"/>
        <c:crosses val="autoZero"/>
        <c:auto val="1"/>
        <c:lblOffset val="100"/>
        <c:tickLblSkip val="1"/>
        <c:noMultiLvlLbl val="0"/>
      </c:catAx>
      <c:valAx>
        <c:axId val="66040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710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0.04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19050</xdr:rowOff>
    </xdr:from>
    <xdr:to>
      <xdr:col>7</xdr:col>
      <xdr:colOff>66675</xdr:colOff>
      <xdr:row>23</xdr:row>
      <xdr:rowOff>57150</xdr:rowOff>
    </xdr:to>
    <xdr:graphicFrame>
      <xdr:nvGraphicFramePr>
        <xdr:cNvPr id="1" name="1 Gráfico"/>
        <xdr:cNvGraphicFramePr/>
      </xdr:nvGraphicFramePr>
      <xdr:xfrm>
        <a:off x="781050" y="1095375"/>
        <a:ext cx="4352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6</xdr:row>
      <xdr:rowOff>9525</xdr:rowOff>
    </xdr:from>
    <xdr:to>
      <xdr:col>13</xdr:col>
      <xdr:colOff>638175</xdr:colOff>
      <xdr:row>23</xdr:row>
      <xdr:rowOff>47625</xdr:rowOff>
    </xdr:to>
    <xdr:graphicFrame>
      <xdr:nvGraphicFramePr>
        <xdr:cNvPr id="2" name="3 Gráfico"/>
        <xdr:cNvGraphicFramePr/>
      </xdr:nvGraphicFramePr>
      <xdr:xfrm>
        <a:off x="5800725" y="1085850"/>
        <a:ext cx="43338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47625</xdr:colOff>
      <xdr:row>59</xdr:row>
      <xdr:rowOff>38100</xdr:rowOff>
    </xdr:to>
    <xdr:graphicFrame>
      <xdr:nvGraphicFramePr>
        <xdr:cNvPr id="3" name="4 Gráfico"/>
        <xdr:cNvGraphicFramePr/>
      </xdr:nvGraphicFramePr>
      <xdr:xfrm>
        <a:off x="762000" y="6924675"/>
        <a:ext cx="43529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13</xdr:col>
      <xdr:colOff>619125</xdr:colOff>
      <xdr:row>59</xdr:row>
      <xdr:rowOff>38100</xdr:rowOff>
    </xdr:to>
    <xdr:graphicFrame>
      <xdr:nvGraphicFramePr>
        <xdr:cNvPr id="4" name="5 Gráfico"/>
        <xdr:cNvGraphicFramePr/>
      </xdr:nvGraphicFramePr>
      <xdr:xfrm>
        <a:off x="5781675" y="6924675"/>
        <a:ext cx="43338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619125</xdr:colOff>
      <xdr:row>94</xdr:row>
      <xdr:rowOff>38100</xdr:rowOff>
    </xdr:to>
    <xdr:graphicFrame>
      <xdr:nvGraphicFramePr>
        <xdr:cNvPr id="5" name="7 Gráfico"/>
        <xdr:cNvGraphicFramePr/>
      </xdr:nvGraphicFramePr>
      <xdr:xfrm>
        <a:off x="5781675" y="12592050"/>
        <a:ext cx="433387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7</xdr:col>
      <xdr:colOff>47625</xdr:colOff>
      <xdr:row>94</xdr:row>
      <xdr:rowOff>38100</xdr:rowOff>
    </xdr:to>
    <xdr:graphicFrame>
      <xdr:nvGraphicFramePr>
        <xdr:cNvPr id="6" name="8 Gráfico"/>
        <xdr:cNvGraphicFramePr/>
      </xdr:nvGraphicFramePr>
      <xdr:xfrm>
        <a:off x="762000" y="12592050"/>
        <a:ext cx="435292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3</xdr:col>
      <xdr:colOff>647700</xdr:colOff>
      <xdr:row>24</xdr:row>
      <xdr:rowOff>142875</xdr:rowOff>
    </xdr:to>
    <xdr:graphicFrame>
      <xdr:nvGraphicFramePr>
        <xdr:cNvPr id="1" name="Chart 1025"/>
        <xdr:cNvGraphicFramePr/>
      </xdr:nvGraphicFramePr>
      <xdr:xfrm>
        <a:off x="19050" y="1485900"/>
        <a:ext cx="31718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647700</xdr:colOff>
      <xdr:row>9</xdr:row>
      <xdr:rowOff>19050</xdr:rowOff>
    </xdr:from>
    <xdr:to>
      <xdr:col>7</xdr:col>
      <xdr:colOff>285750</xdr:colOff>
      <xdr:row>24</xdr:row>
      <xdr:rowOff>152400</xdr:rowOff>
    </xdr:to>
    <xdr:graphicFrame>
      <xdr:nvGraphicFramePr>
        <xdr:cNvPr id="2" name="Chart 1026"/>
        <xdr:cNvGraphicFramePr/>
      </xdr:nvGraphicFramePr>
      <xdr:xfrm>
        <a:off x="3190875" y="1504950"/>
        <a:ext cx="32289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304800</xdr:colOff>
      <xdr:row>9</xdr:row>
      <xdr:rowOff>19050</xdr:rowOff>
    </xdr:from>
    <xdr:to>
      <xdr:col>11</xdr:col>
      <xdr:colOff>0</xdr:colOff>
      <xdr:row>24</xdr:row>
      <xdr:rowOff>152400</xdr:rowOff>
    </xdr:to>
    <xdr:graphicFrame>
      <xdr:nvGraphicFramePr>
        <xdr:cNvPr id="3" name="Chart 1027"/>
        <xdr:cNvGraphicFramePr/>
      </xdr:nvGraphicFramePr>
      <xdr:xfrm>
        <a:off x="6438900" y="1504950"/>
        <a:ext cx="34004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6</xdr:col>
      <xdr:colOff>0</xdr:colOff>
      <xdr:row>43</xdr:row>
      <xdr:rowOff>9525</xdr:rowOff>
    </xdr:to>
    <xdr:graphicFrame>
      <xdr:nvGraphicFramePr>
        <xdr:cNvPr id="4" name="Chart 1030"/>
        <xdr:cNvGraphicFramePr/>
      </xdr:nvGraphicFramePr>
      <xdr:xfrm>
        <a:off x="9525" y="4400550"/>
        <a:ext cx="56769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</xdr:rowOff>
    </xdr:from>
    <xdr:to>
      <xdr:col>4</xdr:col>
      <xdr:colOff>285750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695325" y="857250"/>
        <a:ext cx="3781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21</xdr:row>
      <xdr:rowOff>0</xdr:rowOff>
    </xdr:from>
    <xdr:to>
      <xdr:col>5</xdr:col>
      <xdr:colOff>133350</xdr:colOff>
      <xdr:row>38</xdr:row>
      <xdr:rowOff>152400</xdr:rowOff>
    </xdr:to>
    <xdr:graphicFrame>
      <xdr:nvGraphicFramePr>
        <xdr:cNvPr id="2" name="Chart 7"/>
        <xdr:cNvGraphicFramePr/>
      </xdr:nvGraphicFramePr>
      <xdr:xfrm>
        <a:off x="133350" y="3600450"/>
        <a:ext cx="5238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9525</xdr:rowOff>
    </xdr:from>
    <xdr:to>
      <xdr:col>4</xdr:col>
      <xdr:colOff>304800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666750" y="790575"/>
        <a:ext cx="38290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22</xdr:row>
      <xdr:rowOff>152400</xdr:rowOff>
    </xdr:from>
    <xdr:to>
      <xdr:col>5</xdr:col>
      <xdr:colOff>171450</xdr:colOff>
      <xdr:row>40</xdr:row>
      <xdr:rowOff>142875</xdr:rowOff>
    </xdr:to>
    <xdr:graphicFrame>
      <xdr:nvGraphicFramePr>
        <xdr:cNvPr id="2" name="Chart 7"/>
        <xdr:cNvGraphicFramePr/>
      </xdr:nvGraphicFramePr>
      <xdr:xfrm>
        <a:off x="152400" y="3800475"/>
        <a:ext cx="52578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showGridLines="0" zoomScalePageLayoutView="0" workbookViewId="0" topLeftCell="B1">
      <selection activeCell="A1" sqref="A1:N1"/>
    </sheetView>
  </sheetViews>
  <sheetFormatPr defaultColWidth="11.421875" defaultRowHeight="12.75"/>
  <cols>
    <col min="2" max="2" width="11.00390625" style="0" customWidth="1"/>
    <col min="3" max="10" width="10.7109375" style="0" customWidth="1"/>
  </cols>
  <sheetData>
    <row r="1" spans="1:14" s="2" customFormat="1" ht="18" customHeight="1">
      <c r="A1" s="190" t="s">
        <v>47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2" customFormat="1" ht="15.75">
      <c r="A2" s="191" t="s">
        <v>145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2" customFormat="1" ht="12.75">
      <c r="A3" s="192" t="str">
        <f>+PPTO!A3</f>
        <v>A 31 DE ENERO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s="2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12.75">
      <c r="A5" s="8"/>
      <c r="B5" s="183" t="s">
        <v>415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0" ht="12.75">
      <c r="B6" s="185" t="s">
        <v>34</v>
      </c>
      <c r="C6" s="186"/>
      <c r="I6" s="185" t="s">
        <v>36</v>
      </c>
      <c r="J6" s="186"/>
    </row>
    <row r="11" spans="16:17" ht="13.5" thickBot="1">
      <c r="P11" s="193" t="s">
        <v>416</v>
      </c>
      <c r="Q11" s="193"/>
    </row>
    <row r="12" spans="16:17" ht="13.5" thickTop="1">
      <c r="P12" s="187" t="s">
        <v>417</v>
      </c>
      <c r="Q12" s="184"/>
    </row>
    <row r="13" spans="16:17" ht="12.75">
      <c r="P13" s="194" t="str">
        <f>IF(F27&lt;E27,"CUMPLIENDO","ATRASADOS")</f>
        <v>CUMPLIENDO</v>
      </c>
      <c r="Q13" s="194"/>
    </row>
    <row r="14" spans="16:17" ht="12.75">
      <c r="P14" s="184"/>
      <c r="Q14" s="184"/>
    </row>
    <row r="15" spans="16:17" ht="12.75">
      <c r="P15" s="187" t="s">
        <v>418</v>
      </c>
      <c r="Q15" s="184"/>
    </row>
    <row r="16" spans="16:17" ht="12.75">
      <c r="P16" s="194" t="str">
        <f>IF(J27&lt;I27,"CUMPLIENDO","ATRASADOS")</f>
        <v>CUMPLIENDO</v>
      </c>
      <c r="Q16" s="194"/>
    </row>
    <row r="21" spans="8:10" ht="12.75">
      <c r="H21" s="2"/>
      <c r="I21" s="2"/>
      <c r="J21" s="2"/>
    </row>
    <row r="22" spans="9:10" ht="12.75">
      <c r="I22" s="181"/>
      <c r="J22" s="181"/>
    </row>
    <row r="25" spans="2:10" ht="12.75">
      <c r="B25" s="2"/>
      <c r="C25" s="188" t="s">
        <v>34</v>
      </c>
      <c r="D25" s="188"/>
      <c r="E25" s="188"/>
      <c r="F25" s="189"/>
      <c r="G25" s="188" t="s">
        <v>36</v>
      </c>
      <c r="H25" s="188"/>
      <c r="I25" s="188"/>
      <c r="J25" s="188"/>
    </row>
    <row r="26" spans="2:10" ht="12.75">
      <c r="B26" s="4" t="s">
        <v>3</v>
      </c>
      <c r="C26" s="4" t="s">
        <v>137</v>
      </c>
      <c r="D26" s="4" t="s">
        <v>411</v>
      </c>
      <c r="E26" s="4" t="s">
        <v>412</v>
      </c>
      <c r="F26" s="179" t="s">
        <v>413</v>
      </c>
      <c r="G26" s="4" t="s">
        <v>137</v>
      </c>
      <c r="H26" s="4" t="s">
        <v>411</v>
      </c>
      <c r="I26" s="4" t="s">
        <v>412</v>
      </c>
      <c r="J26" s="4" t="s">
        <v>413</v>
      </c>
    </row>
    <row r="27" spans="2:10" ht="12.75">
      <c r="B27" s="176" t="s">
        <v>6</v>
      </c>
      <c r="C27" s="7">
        <f>+GRAFTOTAL!J31</f>
        <v>0.08448748378077349</v>
      </c>
      <c r="D27" s="7">
        <f>+(+D63*GRAFUNC!$G$11+D99*GRAFINV!$G$11)/+GRAFTOTAL!$B$5</f>
        <v>0.07259052237885824</v>
      </c>
      <c r="E27" s="177">
        <f>+C27</f>
        <v>0.08448748378077349</v>
      </c>
      <c r="F27" s="180">
        <f>+D27</f>
        <v>0.07259052237885824</v>
      </c>
      <c r="G27" s="7">
        <f>+GRAFTOTAL!L31</f>
        <v>0.011930709048949899</v>
      </c>
      <c r="H27" s="7">
        <f>+(+H63*GRAFUNC!$G$11+H99*GRAFINV!$G$11)/+GRAFTOTAL!$B$5</f>
        <v>0.010888578356828736</v>
      </c>
      <c r="I27" s="177">
        <f>+G27</f>
        <v>0.011930709048949899</v>
      </c>
      <c r="J27" s="177">
        <f>+H27</f>
        <v>0.010888578356828736</v>
      </c>
    </row>
    <row r="28" spans="2:10" ht="12.75">
      <c r="B28" s="176" t="s">
        <v>7</v>
      </c>
      <c r="C28" s="7">
        <f>+GRAFTOTAL!J32</f>
        <v>0</v>
      </c>
      <c r="D28" s="7">
        <f>+(+D64*GRAFUNC!$G$11+D100*GRAFINV!$G$11)/+GRAFTOTAL!$B$5</f>
        <v>0.07637047388105708</v>
      </c>
      <c r="E28" s="177">
        <f aca="true" t="shared" si="0" ref="E28:F38">+E27+C28</f>
        <v>0.08448748378077349</v>
      </c>
      <c r="F28" s="180">
        <f t="shared" si="0"/>
        <v>0.14896099625991532</v>
      </c>
      <c r="G28" s="7">
        <f>+GRAFTOTAL!L32</f>
        <v>0</v>
      </c>
      <c r="H28" s="7">
        <f>+(+H64*GRAFUNC!$G$11+H100*GRAFINV!$G$11)/+GRAFTOTAL!$B$5</f>
        <v>0.01814763059471456</v>
      </c>
      <c r="I28" s="177">
        <f aca="true" t="shared" si="1" ref="I28:J38">+I27+G28</f>
        <v>0.011930709048949899</v>
      </c>
      <c r="J28" s="177">
        <f t="shared" si="1"/>
        <v>0.029036208951543296</v>
      </c>
    </row>
    <row r="29" spans="2:10" ht="12.75">
      <c r="B29" s="176" t="s">
        <v>8</v>
      </c>
      <c r="C29" s="7">
        <f>+GRAFTOTAL!J33</f>
        <v>0</v>
      </c>
      <c r="D29" s="7">
        <f>+(+D65*GRAFUNC!$G$11+D101*GRAFINV!$G$11)/+GRAFTOTAL!$B$5</f>
        <v>0.08081336566520077</v>
      </c>
      <c r="E29" s="177">
        <f t="shared" si="0"/>
        <v>0.08448748378077349</v>
      </c>
      <c r="F29" s="180">
        <f t="shared" si="0"/>
        <v>0.22977436192511608</v>
      </c>
      <c r="G29" s="7">
        <f>+GRAFTOTAL!L33</f>
        <v>0</v>
      </c>
      <c r="H29" s="7">
        <f>+(+H65*GRAFUNC!$G$11+H101*GRAFINV!$G$11)/+GRAFTOTAL!$B$5</f>
        <v>0.025406682832600388</v>
      </c>
      <c r="I29" s="177">
        <f t="shared" si="1"/>
        <v>0.011930709048949899</v>
      </c>
      <c r="J29" s="177">
        <f t="shared" si="1"/>
        <v>0.05444289178414369</v>
      </c>
    </row>
    <row r="30" spans="2:10" ht="12.75" customHeight="1">
      <c r="B30" s="176" t="s">
        <v>9</v>
      </c>
      <c r="C30" s="7">
        <f>+GRAFTOTAL!J34</f>
        <v>0</v>
      </c>
      <c r="D30" s="7">
        <f>+(+D66*GRAFUNC!$G$11+D102*GRAFINV!$G$11)/+GRAFTOTAL!$B$5</f>
        <v>0.03362952611894291</v>
      </c>
      <c r="E30" s="177">
        <f t="shared" si="0"/>
        <v>0.08448748378077349</v>
      </c>
      <c r="F30" s="180">
        <f t="shared" si="0"/>
        <v>0.263403888044059</v>
      </c>
      <c r="G30" s="7">
        <f>+GRAFTOTAL!L34</f>
        <v>0</v>
      </c>
      <c r="H30" s="7">
        <f>+(+H66*GRAFUNC!$G$11+H102*GRAFINV!$G$11)/+GRAFTOTAL!$B$5</f>
        <v>0.038147630594714564</v>
      </c>
      <c r="I30" s="177">
        <f t="shared" si="1"/>
        <v>0.011930709048949899</v>
      </c>
      <c r="J30" s="177">
        <f t="shared" si="1"/>
        <v>0.09259052237885826</v>
      </c>
    </row>
    <row r="31" spans="2:10" ht="12.75">
      <c r="B31" s="176" t="s">
        <v>10</v>
      </c>
      <c r="C31" s="7">
        <f>+GRAFTOTAL!J35</f>
        <v>0</v>
      </c>
      <c r="D31" s="7">
        <f>+(+D67*GRAFUNC!$G$11+D103*GRAFINV!$G$11)/+GRAFTOTAL!$B$5</f>
        <v>0.11733426492951379</v>
      </c>
      <c r="E31" s="177">
        <f t="shared" si="0"/>
        <v>0.08448748378077349</v>
      </c>
      <c r="F31" s="180">
        <f t="shared" si="0"/>
        <v>0.38073815297357283</v>
      </c>
      <c r="G31" s="7">
        <f>+GRAFTOTAL!L35</f>
        <v>0</v>
      </c>
      <c r="H31" s="7">
        <f>+(+H67*GRAFUNC!$G$11+H103*GRAFINV!$G$11)/+GRAFTOTAL!$B$5</f>
        <v>0.031777156713657474</v>
      </c>
      <c r="I31" s="177">
        <f t="shared" si="1"/>
        <v>0.011930709048949899</v>
      </c>
      <c r="J31" s="177">
        <f t="shared" si="1"/>
        <v>0.12436767909251573</v>
      </c>
    </row>
    <row r="32" spans="2:10" ht="12.75">
      <c r="B32" s="176" t="s">
        <v>24</v>
      </c>
      <c r="C32" s="7">
        <f>+GRAFTOTAL!J36</f>
        <v>0</v>
      </c>
      <c r="D32" s="7">
        <f>+(+D68*GRAFUNC!$G$11+D104*GRAFINV!$G$11)/+GRAFTOTAL!$B$5</f>
        <v>0.01814763059471456</v>
      </c>
      <c r="E32" s="177">
        <f t="shared" si="0"/>
        <v>0.08448748378077349</v>
      </c>
      <c r="F32" s="180">
        <f t="shared" si="0"/>
        <v>0.3988857835682874</v>
      </c>
      <c r="G32" s="7">
        <f>+GRAFTOTAL!L36</f>
        <v>0</v>
      </c>
      <c r="H32" s="7">
        <f>+(+H68*GRAFUNC!$G$11+H104*GRAFINV!$G$11)/+GRAFTOTAL!$B$5</f>
        <v>0.05088857835682874</v>
      </c>
      <c r="I32" s="177">
        <f t="shared" si="1"/>
        <v>0.011930709048949899</v>
      </c>
      <c r="J32" s="177">
        <f t="shared" si="1"/>
        <v>0.17525625744934448</v>
      </c>
    </row>
    <row r="33" spans="2:10" ht="12.75" customHeight="1">
      <c r="B33" s="176" t="s">
        <v>0</v>
      </c>
      <c r="C33" s="7">
        <f>+GRAFTOTAL!J37</f>
        <v>0</v>
      </c>
      <c r="D33" s="7">
        <f>+(+D69*GRAFUNC!$G$11+D105*GRAFINV!$G$11)/+GRAFTOTAL!$B$5</f>
        <v>0.4076351156960257</v>
      </c>
      <c r="E33" s="177">
        <f t="shared" si="0"/>
        <v>0.08448748378077349</v>
      </c>
      <c r="F33" s="180">
        <f t="shared" si="0"/>
        <v>0.8065208992643131</v>
      </c>
      <c r="G33" s="7">
        <f>+GRAFTOTAL!L37</f>
        <v>0</v>
      </c>
      <c r="H33" s="7">
        <f>+(+H69*GRAFUNC!$G$11+H105*GRAFINV!$G$11)/+GRAFTOTAL!$B$5</f>
        <v>0.06451810447577165</v>
      </c>
      <c r="I33" s="177">
        <f t="shared" si="1"/>
        <v>0.011930709048949899</v>
      </c>
      <c r="J33" s="177">
        <f t="shared" si="1"/>
        <v>0.23977436192511614</v>
      </c>
    </row>
    <row r="34" spans="2:10" ht="12.75">
      <c r="B34" s="176" t="s">
        <v>1</v>
      </c>
      <c r="C34" s="7">
        <f>+GRAFTOTAL!J38</f>
        <v>0</v>
      </c>
      <c r="D34" s="7">
        <f>+(+D70*GRAFUNC!$G$11+D106*GRAFINV!$G$11)/+GRAFTOTAL!$B$5</f>
        <v>0.01451810447577165</v>
      </c>
      <c r="E34" s="177">
        <f t="shared" si="0"/>
        <v>0.08448748378077349</v>
      </c>
      <c r="F34" s="180">
        <f t="shared" si="0"/>
        <v>0.8210390037400848</v>
      </c>
      <c r="G34" s="7">
        <f>+GRAFTOTAL!L38</f>
        <v>0</v>
      </c>
      <c r="H34" s="7">
        <f>+(+H70*GRAFUNC!$G$11+H106*GRAFINV!$G$11)/+GRAFTOTAL!$B$5</f>
        <v>0.04451810447577165</v>
      </c>
      <c r="I34" s="177">
        <f t="shared" si="1"/>
        <v>0.011930709048949899</v>
      </c>
      <c r="J34" s="177">
        <f t="shared" si="1"/>
        <v>0.2842924664008878</v>
      </c>
    </row>
    <row r="35" spans="2:10" ht="12.75">
      <c r="B35" s="176" t="s">
        <v>23</v>
      </c>
      <c r="C35" s="7">
        <f>+GRAFTOTAL!J39</f>
        <v>0</v>
      </c>
      <c r="D35" s="7">
        <f>+(+D71*GRAFUNC!$G$11+D107*GRAFINV!$G$11)/+GRAFTOTAL!$B$5</f>
        <v>0.06548189552422835</v>
      </c>
      <c r="E35" s="177">
        <f t="shared" si="0"/>
        <v>0.08448748378077349</v>
      </c>
      <c r="F35" s="180">
        <f t="shared" si="0"/>
        <v>0.8865208992643131</v>
      </c>
      <c r="G35" s="7">
        <f>+GRAFTOTAL!L39</f>
        <v>0</v>
      </c>
      <c r="H35" s="7">
        <f>+(+H71*GRAFUNC!$G$11+H107*GRAFINV!$G$11)/+GRAFTOTAL!$B$5</f>
        <v>0.05451810447577165</v>
      </c>
      <c r="I35" s="177">
        <f t="shared" si="1"/>
        <v>0.011930709048949899</v>
      </c>
      <c r="J35" s="177">
        <f t="shared" si="1"/>
        <v>0.33881057087665944</v>
      </c>
    </row>
    <row r="36" spans="2:10" ht="12.75">
      <c r="B36" s="176" t="s">
        <v>4</v>
      </c>
      <c r="C36" s="7">
        <f>+GRAFTOTAL!J40</f>
        <v>0</v>
      </c>
      <c r="D36" s="7">
        <f>+(+D72*GRAFUNC!$G$11+D108*GRAFINV!$G$11)/+GRAFTOTAL!$B$5</f>
        <v>0.0290362089515433</v>
      </c>
      <c r="E36" s="177">
        <f t="shared" si="0"/>
        <v>0.08448748378077349</v>
      </c>
      <c r="F36" s="180">
        <f t="shared" si="0"/>
        <v>0.9155571082158565</v>
      </c>
      <c r="G36" s="7">
        <f>+GRAFTOTAL!L40</f>
        <v>0</v>
      </c>
      <c r="H36" s="7">
        <f>+(+H72*GRAFUNC!$G$11+H108*GRAFINV!$G$11)/+GRAFTOTAL!$B$5</f>
        <v>0.06540668283260039</v>
      </c>
      <c r="I36" s="177">
        <f t="shared" si="1"/>
        <v>0.011930709048949899</v>
      </c>
      <c r="J36" s="177">
        <f t="shared" si="1"/>
        <v>0.4042172537092598</v>
      </c>
    </row>
    <row r="37" spans="2:10" ht="12.75">
      <c r="B37" s="176" t="s">
        <v>5</v>
      </c>
      <c r="C37" s="7">
        <f>+GRAFTOTAL!J41</f>
        <v>0</v>
      </c>
      <c r="D37" s="7">
        <f>+(+D73*GRAFUNC!$G$11+D109*GRAFINV!$G$11)/+GRAFTOTAL!$B$5</f>
        <v>0.010888578356828736</v>
      </c>
      <c r="E37" s="177">
        <f t="shared" si="0"/>
        <v>0.08448748378077349</v>
      </c>
      <c r="F37" s="180">
        <f t="shared" si="0"/>
        <v>0.9264456865726852</v>
      </c>
      <c r="G37" s="7">
        <f>+GRAFTOTAL!L41</f>
        <v>0</v>
      </c>
      <c r="H37" s="7">
        <f>+(+H73*GRAFUNC!$G$11+H109*GRAFINV!$G$11)/+GRAFTOTAL!$B$5</f>
        <v>0.06362952611894292</v>
      </c>
      <c r="I37" s="177">
        <f t="shared" si="1"/>
        <v>0.011930709048949899</v>
      </c>
      <c r="J37" s="177">
        <f t="shared" si="1"/>
        <v>0.4678467798282027</v>
      </c>
    </row>
    <row r="38" spans="2:10" ht="12.75">
      <c r="B38" s="176" t="s">
        <v>18</v>
      </c>
      <c r="C38" s="7">
        <f>+GRAFTOTAL!J42</f>
        <v>0</v>
      </c>
      <c r="D38" s="7">
        <f>+(+D74*GRAFUNC!$G$11+D110*GRAFINV!$G$11)/+GRAFTOTAL!$B$5</f>
        <v>0.025406682832600388</v>
      </c>
      <c r="E38" s="177">
        <f t="shared" si="0"/>
        <v>0.08448748378077349</v>
      </c>
      <c r="F38" s="180">
        <f t="shared" si="0"/>
        <v>0.9518523694052856</v>
      </c>
      <c r="G38" s="7">
        <f>+GRAFTOTAL!L42</f>
        <v>0</v>
      </c>
      <c r="H38" s="7">
        <f>+(+H74*GRAFUNC!$G$11+H110*GRAFINV!$G$11)/+GRAFTOTAL!$B$5</f>
        <v>0.48400558957708273</v>
      </c>
      <c r="I38" s="177">
        <f t="shared" si="1"/>
        <v>0.011930709048949899</v>
      </c>
      <c r="J38" s="177">
        <f t="shared" si="1"/>
        <v>0.9518523694052854</v>
      </c>
    </row>
    <row r="39" spans="2:10" ht="12.75">
      <c r="B39" s="176"/>
      <c r="C39" s="7"/>
      <c r="D39" s="7"/>
      <c r="E39" s="177"/>
      <c r="F39" s="177"/>
      <c r="G39" s="7"/>
      <c r="H39" s="7"/>
      <c r="I39" s="177"/>
      <c r="J39" s="177"/>
    </row>
    <row r="40" spans="2:10" ht="12.75">
      <c r="B40" s="176"/>
      <c r="C40" s="7"/>
      <c r="D40" s="7"/>
      <c r="E40" s="177"/>
      <c r="F40" s="177"/>
      <c r="G40" s="7"/>
      <c r="H40" s="7"/>
      <c r="I40" s="177"/>
      <c r="J40" s="177"/>
    </row>
    <row r="41" spans="2:10" ht="12.75">
      <c r="B41" s="183" t="s">
        <v>17</v>
      </c>
      <c r="C41" s="8"/>
      <c r="D41" s="8"/>
      <c r="E41" s="8"/>
      <c r="F41" s="8"/>
      <c r="G41" s="8"/>
      <c r="H41" s="8"/>
      <c r="I41" s="8"/>
      <c r="J41" s="8"/>
    </row>
    <row r="42" spans="2:10" ht="12.75">
      <c r="B42" s="185" t="s">
        <v>34</v>
      </c>
      <c r="C42" s="186"/>
      <c r="I42" s="185" t="s">
        <v>36</v>
      </c>
      <c r="J42" s="186"/>
    </row>
    <row r="43" spans="2:10" ht="12.75">
      <c r="B43" s="176"/>
      <c r="C43" s="7"/>
      <c r="D43" s="7"/>
      <c r="E43" s="177"/>
      <c r="F43" s="177"/>
      <c r="G43" s="7"/>
      <c r="H43" s="7"/>
      <c r="I43" s="177"/>
      <c r="J43" s="177"/>
    </row>
    <row r="44" spans="2:10" ht="12.75">
      <c r="B44" s="176"/>
      <c r="C44" s="7"/>
      <c r="D44" s="7"/>
      <c r="E44" s="177"/>
      <c r="F44" s="177"/>
      <c r="G44" s="7"/>
      <c r="H44" s="7"/>
      <c r="I44" s="177"/>
      <c r="J44" s="177"/>
    </row>
    <row r="45" spans="2:10" ht="12.75">
      <c r="B45" s="176"/>
      <c r="C45" s="7"/>
      <c r="D45" s="7"/>
      <c r="E45" s="177"/>
      <c r="F45" s="177"/>
      <c r="G45" s="7"/>
      <c r="H45" s="7"/>
      <c r="I45" s="177"/>
      <c r="J45" s="177"/>
    </row>
    <row r="46" spans="2:10" ht="12.75">
      <c r="B46" s="176"/>
      <c r="C46" s="7"/>
      <c r="D46" s="7"/>
      <c r="E46" s="177"/>
      <c r="F46" s="177"/>
      <c r="G46" s="7"/>
      <c r="H46" s="7"/>
      <c r="I46" s="177"/>
      <c r="J46" s="177"/>
    </row>
    <row r="47" spans="2:10" ht="12.75">
      <c r="B47" s="176"/>
      <c r="C47" s="7"/>
      <c r="D47" s="7"/>
      <c r="E47" s="177"/>
      <c r="F47" s="177"/>
      <c r="G47" s="7"/>
      <c r="H47" s="7"/>
      <c r="I47" s="177"/>
      <c r="J47" s="177"/>
    </row>
    <row r="48" spans="2:10" ht="12.75">
      <c r="B48" s="176"/>
      <c r="C48" s="7"/>
      <c r="D48" s="7"/>
      <c r="E48" s="177"/>
      <c r="F48" s="177"/>
      <c r="G48" s="7"/>
      <c r="H48" s="7"/>
      <c r="I48" s="177"/>
      <c r="J48" s="177"/>
    </row>
    <row r="49" spans="2:10" ht="12.75">
      <c r="B49" s="176"/>
      <c r="C49" s="7"/>
      <c r="D49" s="7"/>
      <c r="E49" s="177"/>
      <c r="F49" s="177"/>
      <c r="G49" s="7"/>
      <c r="H49" s="7"/>
      <c r="I49" s="177"/>
      <c r="J49" s="177"/>
    </row>
    <row r="50" spans="2:10" ht="12.75">
      <c r="B50" s="176"/>
      <c r="C50" s="7"/>
      <c r="D50" s="7"/>
      <c r="E50" s="177"/>
      <c r="F50" s="177"/>
      <c r="G50" s="7"/>
      <c r="H50" s="7"/>
      <c r="I50" s="177"/>
      <c r="J50" s="177"/>
    </row>
    <row r="51" spans="2:10" ht="12.75">
      <c r="B51" s="176"/>
      <c r="C51" s="7"/>
      <c r="D51" s="7"/>
      <c r="E51" s="177"/>
      <c r="F51" s="177"/>
      <c r="G51" s="7"/>
      <c r="H51" s="7"/>
      <c r="I51" s="177"/>
      <c r="J51" s="177"/>
    </row>
    <row r="52" spans="2:10" ht="12.75">
      <c r="B52" s="176"/>
      <c r="C52" s="7"/>
      <c r="D52" s="7"/>
      <c r="E52" s="177"/>
      <c r="F52" s="177"/>
      <c r="G52" s="7"/>
      <c r="H52" s="7"/>
      <c r="I52" s="177"/>
      <c r="J52" s="177"/>
    </row>
    <row r="53" spans="2:10" ht="12.75">
      <c r="B53" s="176"/>
      <c r="C53" s="7"/>
      <c r="D53" s="7"/>
      <c r="E53" s="177"/>
      <c r="F53" s="177"/>
      <c r="G53" s="7"/>
      <c r="H53" s="7"/>
      <c r="I53" s="177"/>
      <c r="J53" s="177"/>
    </row>
    <row r="54" spans="2:10" ht="12.75">
      <c r="B54" s="176"/>
      <c r="C54" s="7"/>
      <c r="D54" s="7"/>
      <c r="E54" s="177"/>
      <c r="F54" s="177"/>
      <c r="G54" s="7"/>
      <c r="H54" s="7"/>
      <c r="I54" s="177"/>
      <c r="J54" s="177"/>
    </row>
    <row r="55" spans="2:10" ht="12.75">
      <c r="B55" s="176"/>
      <c r="C55" s="7"/>
      <c r="D55" s="7"/>
      <c r="E55" s="177"/>
      <c r="F55" s="177"/>
      <c r="G55" s="7"/>
      <c r="H55" s="7"/>
      <c r="I55" s="177"/>
      <c r="J55" s="177"/>
    </row>
    <row r="56" spans="2:10" ht="12.75">
      <c r="B56" s="176"/>
      <c r="C56" s="7"/>
      <c r="D56" s="7"/>
      <c r="E56" s="177"/>
      <c r="F56" s="177"/>
      <c r="G56" s="7"/>
      <c r="H56" s="7"/>
      <c r="I56" s="177"/>
      <c r="J56" s="177"/>
    </row>
    <row r="57" spans="2:10" ht="12.75">
      <c r="B57" s="176"/>
      <c r="C57" s="7"/>
      <c r="D57" s="7"/>
      <c r="E57" s="177"/>
      <c r="F57" s="177"/>
      <c r="G57" s="7"/>
      <c r="H57" s="7"/>
      <c r="I57" s="177"/>
      <c r="J57" s="177"/>
    </row>
    <row r="58" spans="2:10" ht="12.75">
      <c r="B58" s="176"/>
      <c r="C58" s="7"/>
      <c r="D58" s="7"/>
      <c r="E58" s="177"/>
      <c r="F58" s="177"/>
      <c r="G58" s="7"/>
      <c r="H58" s="7"/>
      <c r="I58" s="177"/>
      <c r="J58" s="177"/>
    </row>
    <row r="59" spans="2:10" ht="12.75">
      <c r="B59" s="176"/>
      <c r="C59" s="7"/>
      <c r="D59" s="7"/>
      <c r="E59" s="177"/>
      <c r="F59" s="177"/>
      <c r="G59" s="7"/>
      <c r="H59" s="7"/>
      <c r="I59" s="177"/>
      <c r="J59" s="177"/>
    </row>
    <row r="60" spans="2:10" ht="12.75">
      <c r="B60" s="176"/>
      <c r="C60" s="7"/>
      <c r="D60" s="7"/>
      <c r="E60" s="177"/>
      <c r="F60" s="177"/>
      <c r="G60" s="7"/>
      <c r="H60" s="7"/>
      <c r="I60" s="177"/>
      <c r="J60" s="177"/>
    </row>
    <row r="61" spans="2:10" ht="12.75">
      <c r="B61" s="1"/>
      <c r="C61" s="188" t="s">
        <v>34</v>
      </c>
      <c r="D61" s="188"/>
      <c r="E61" s="188"/>
      <c r="F61" s="189"/>
      <c r="G61" s="188" t="s">
        <v>36</v>
      </c>
      <c r="H61" s="188"/>
      <c r="I61" s="188"/>
      <c r="J61" s="188"/>
    </row>
    <row r="62" spans="2:10" ht="12.75">
      <c r="B62" s="4" t="s">
        <v>3</v>
      </c>
      <c r="C62" s="4" t="s">
        <v>137</v>
      </c>
      <c r="D62" s="4" t="s">
        <v>411</v>
      </c>
      <c r="E62" s="4" t="s">
        <v>412</v>
      </c>
      <c r="F62" s="179" t="s">
        <v>413</v>
      </c>
      <c r="G62" s="4" t="s">
        <v>137</v>
      </c>
      <c r="H62" s="4" t="s">
        <v>411</v>
      </c>
      <c r="I62" s="4" t="s">
        <v>412</v>
      </c>
      <c r="J62" s="4" t="s">
        <v>413</v>
      </c>
    </row>
    <row r="63" spans="2:10" ht="12.75">
      <c r="B63" s="176" t="s">
        <v>6</v>
      </c>
      <c r="C63" s="7">
        <f>+GRAFUNC!I25</f>
        <v>0.23277827741705354</v>
      </c>
      <c r="D63" s="7">
        <v>0.2</v>
      </c>
      <c r="E63" s="177">
        <f>+C63</f>
        <v>0.23277827741705354</v>
      </c>
      <c r="F63" s="180">
        <f>+D63</f>
        <v>0.2</v>
      </c>
      <c r="G63" s="7">
        <f>+GRAFUNC!K25</f>
        <v>0.032871258279923</v>
      </c>
      <c r="H63" s="7">
        <v>0.03</v>
      </c>
      <c r="I63" s="177">
        <f>+G63</f>
        <v>0.032871258279923</v>
      </c>
      <c r="J63" s="177">
        <f>+H63</f>
        <v>0.03</v>
      </c>
    </row>
    <row r="64" spans="2:10" ht="12.75">
      <c r="B64" s="176" t="s">
        <v>7</v>
      </c>
      <c r="C64" s="7">
        <f>+GRAFUNC!I26</f>
        <v>0</v>
      </c>
      <c r="D64" s="7">
        <v>0.07</v>
      </c>
      <c r="E64" s="177">
        <f aca="true" t="shared" si="2" ref="E64:F74">+E63+C64</f>
        <v>0.23277827741705354</v>
      </c>
      <c r="F64" s="180">
        <f t="shared" si="2"/>
        <v>0.27</v>
      </c>
      <c r="G64" s="7">
        <f>+GRAFUNC!K26</f>
        <v>0</v>
      </c>
      <c r="H64" s="7">
        <v>0.05</v>
      </c>
      <c r="I64" s="177">
        <f aca="true" t="shared" si="3" ref="I64:J74">+I63+G64</f>
        <v>0.032871258279923</v>
      </c>
      <c r="J64" s="177">
        <f t="shared" si="3"/>
        <v>0.08</v>
      </c>
    </row>
    <row r="65" spans="2:10" ht="12.75">
      <c r="B65" s="176" t="s">
        <v>8</v>
      </c>
      <c r="C65" s="7">
        <f>+GRAFUNC!I27</f>
        <v>0</v>
      </c>
      <c r="D65" s="7">
        <v>0.17</v>
      </c>
      <c r="E65" s="177">
        <f t="shared" si="2"/>
        <v>0.23277827741705354</v>
      </c>
      <c r="F65" s="180">
        <f t="shared" si="2"/>
        <v>0.44000000000000006</v>
      </c>
      <c r="G65" s="7">
        <f>+GRAFUNC!K27</f>
        <v>0</v>
      </c>
      <c r="H65" s="7">
        <v>0.07</v>
      </c>
      <c r="I65" s="177">
        <f t="shared" si="3"/>
        <v>0.032871258279923</v>
      </c>
      <c r="J65" s="177">
        <f t="shared" si="3"/>
        <v>0.15000000000000002</v>
      </c>
    </row>
    <row r="66" spans="2:10" ht="12.75">
      <c r="B66" s="176" t="s">
        <v>9</v>
      </c>
      <c r="C66" s="7">
        <f>+GRAFUNC!I28</f>
        <v>0</v>
      </c>
      <c r="D66" s="7">
        <v>0.04</v>
      </c>
      <c r="E66" s="177">
        <f t="shared" si="2"/>
        <v>0.23277827741705354</v>
      </c>
      <c r="F66" s="180">
        <f t="shared" si="2"/>
        <v>0.48000000000000004</v>
      </c>
      <c r="G66" s="7">
        <f>+GRAFUNC!K28</f>
        <v>0</v>
      </c>
      <c r="H66" s="7">
        <v>0.07</v>
      </c>
      <c r="I66" s="177">
        <f t="shared" si="3"/>
        <v>0.032871258279923</v>
      </c>
      <c r="J66" s="177">
        <f t="shared" si="3"/>
        <v>0.22000000000000003</v>
      </c>
    </row>
    <row r="67" spans="2:10" ht="12.75">
      <c r="B67" s="176" t="s">
        <v>10</v>
      </c>
      <c r="C67" s="7">
        <f>+GRAFUNC!I29</f>
        <v>0</v>
      </c>
      <c r="D67" s="7">
        <v>0.06</v>
      </c>
      <c r="E67" s="177">
        <f t="shared" si="2"/>
        <v>0.23277827741705354</v>
      </c>
      <c r="F67" s="180">
        <f t="shared" si="2"/>
        <v>0.54</v>
      </c>
      <c r="G67" s="7">
        <f>+GRAFUNC!K29</f>
        <v>0</v>
      </c>
      <c r="H67" s="7">
        <v>0.07</v>
      </c>
      <c r="I67" s="177">
        <f t="shared" si="3"/>
        <v>0.032871258279923</v>
      </c>
      <c r="J67" s="177">
        <f t="shared" si="3"/>
        <v>0.29000000000000004</v>
      </c>
    </row>
    <row r="68" spans="2:10" ht="12.75">
      <c r="B68" s="176" t="s">
        <v>24</v>
      </c>
      <c r="C68" s="7">
        <f>+GRAFUNC!I30</f>
        <v>0</v>
      </c>
      <c r="D68" s="7">
        <v>0.05</v>
      </c>
      <c r="E68" s="177">
        <f t="shared" si="2"/>
        <v>0.23277827741705354</v>
      </c>
      <c r="F68" s="180">
        <f t="shared" si="2"/>
        <v>0.5900000000000001</v>
      </c>
      <c r="G68" s="7">
        <f>+GRAFUNC!K30</f>
        <v>0</v>
      </c>
      <c r="H68" s="7">
        <v>0.07</v>
      </c>
      <c r="I68" s="177">
        <f t="shared" si="3"/>
        <v>0.032871258279923</v>
      </c>
      <c r="J68" s="177">
        <f t="shared" si="3"/>
        <v>0.36000000000000004</v>
      </c>
    </row>
    <row r="69" spans="2:10" ht="12.75">
      <c r="B69" s="176" t="s">
        <v>0</v>
      </c>
      <c r="C69" s="7">
        <f>+GRAFUNC!I31</f>
        <v>0</v>
      </c>
      <c r="D69" s="7">
        <v>0.07</v>
      </c>
      <c r="E69" s="177">
        <f t="shared" si="2"/>
        <v>0.23277827741705354</v>
      </c>
      <c r="F69" s="180">
        <f t="shared" si="2"/>
        <v>0.6600000000000001</v>
      </c>
      <c r="G69" s="7">
        <f>+GRAFUNC!K31</f>
        <v>0</v>
      </c>
      <c r="H69" s="7">
        <v>0.09</v>
      </c>
      <c r="I69" s="177">
        <f t="shared" si="3"/>
        <v>0.032871258279923</v>
      </c>
      <c r="J69" s="177">
        <f t="shared" si="3"/>
        <v>0.45000000000000007</v>
      </c>
    </row>
    <row r="70" spans="2:10" ht="12.75">
      <c r="B70" s="176" t="s">
        <v>1</v>
      </c>
      <c r="C70" s="7">
        <f>+GRAFUNC!I32</f>
        <v>0</v>
      </c>
      <c r="D70" s="7">
        <v>0.04</v>
      </c>
      <c r="E70" s="177">
        <f t="shared" si="2"/>
        <v>0.23277827741705354</v>
      </c>
      <c r="F70" s="180">
        <f t="shared" si="2"/>
        <v>0.7000000000000002</v>
      </c>
      <c r="G70" s="7">
        <f>+GRAFUNC!K32</f>
        <v>0</v>
      </c>
      <c r="H70" s="7">
        <v>0.07</v>
      </c>
      <c r="I70" s="177">
        <f t="shared" si="3"/>
        <v>0.032871258279923</v>
      </c>
      <c r="J70" s="177">
        <f t="shared" si="3"/>
        <v>0.52</v>
      </c>
    </row>
    <row r="71" spans="2:10" ht="12.75">
      <c r="B71" s="176" t="s">
        <v>23</v>
      </c>
      <c r="C71" s="7">
        <f>+GRAFUNC!I33</f>
        <v>0</v>
      </c>
      <c r="D71" s="7">
        <v>0.04</v>
      </c>
      <c r="E71" s="177">
        <f t="shared" si="2"/>
        <v>0.23277827741705354</v>
      </c>
      <c r="F71" s="180">
        <f t="shared" si="2"/>
        <v>0.7400000000000002</v>
      </c>
      <c r="G71" s="7">
        <f>+GRAFUNC!K33</f>
        <v>0</v>
      </c>
      <c r="H71" s="7">
        <v>0.08</v>
      </c>
      <c r="I71" s="177">
        <f t="shared" si="3"/>
        <v>0.032871258279923</v>
      </c>
      <c r="J71" s="177">
        <f t="shared" si="3"/>
        <v>0.6</v>
      </c>
    </row>
    <row r="72" spans="2:10" ht="12.75">
      <c r="B72" s="176" t="s">
        <v>4</v>
      </c>
      <c r="C72" s="7">
        <f>+GRAFUNC!I34</f>
        <v>0</v>
      </c>
      <c r="D72" s="7">
        <v>0.08</v>
      </c>
      <c r="E72" s="177">
        <f t="shared" si="2"/>
        <v>0.23277827741705354</v>
      </c>
      <c r="F72" s="180">
        <f t="shared" si="2"/>
        <v>0.8200000000000002</v>
      </c>
      <c r="G72" s="7">
        <f>+GRAFUNC!K34</f>
        <v>0</v>
      </c>
      <c r="H72" s="7">
        <v>0.11</v>
      </c>
      <c r="I72" s="177">
        <f t="shared" si="3"/>
        <v>0.032871258279923</v>
      </c>
      <c r="J72" s="177">
        <f t="shared" si="3"/>
        <v>0.71</v>
      </c>
    </row>
    <row r="73" spans="2:10" ht="12.75">
      <c r="B73" s="176" t="s">
        <v>5</v>
      </c>
      <c r="C73" s="7">
        <f>+GRAFUNC!I35</f>
        <v>0</v>
      </c>
      <c r="D73" s="7">
        <v>0.03</v>
      </c>
      <c r="E73" s="177">
        <f t="shared" si="2"/>
        <v>0.23277827741705354</v>
      </c>
      <c r="F73" s="180">
        <f t="shared" si="2"/>
        <v>0.8500000000000002</v>
      </c>
      <c r="G73" s="7">
        <f>+GRAFUNC!K35</f>
        <v>0</v>
      </c>
      <c r="H73" s="7">
        <v>0.07</v>
      </c>
      <c r="I73" s="177">
        <f t="shared" si="3"/>
        <v>0.032871258279923</v>
      </c>
      <c r="J73" s="177">
        <f t="shared" si="3"/>
        <v>0.78</v>
      </c>
    </row>
    <row r="74" spans="2:10" ht="12.75">
      <c r="B74" s="176" t="s">
        <v>18</v>
      </c>
      <c r="C74" s="7">
        <f>+GRAFUNC!I36</f>
        <v>0</v>
      </c>
      <c r="D74" s="7">
        <v>0.07</v>
      </c>
      <c r="E74" s="177">
        <f t="shared" si="2"/>
        <v>0.23277827741705354</v>
      </c>
      <c r="F74" s="180">
        <f t="shared" si="2"/>
        <v>0.9200000000000002</v>
      </c>
      <c r="G74" s="7">
        <f>+GRAFUNC!K36</f>
        <v>0</v>
      </c>
      <c r="H74" s="7">
        <v>0.14</v>
      </c>
      <c r="I74" s="177">
        <f t="shared" si="3"/>
        <v>0.032871258279923</v>
      </c>
      <c r="J74" s="177">
        <f t="shared" si="3"/>
        <v>0.92</v>
      </c>
    </row>
    <row r="75" spans="2:10" ht="12.75">
      <c r="B75" s="176"/>
      <c r="C75" s="7"/>
      <c r="D75" s="7"/>
      <c r="E75" s="177"/>
      <c r="F75" s="177"/>
      <c r="G75" s="7"/>
      <c r="H75" s="7"/>
      <c r="I75" s="177"/>
      <c r="J75" s="177"/>
    </row>
    <row r="76" spans="2:10" ht="12.75">
      <c r="B76" s="183" t="s">
        <v>16</v>
      </c>
      <c r="C76" s="8"/>
      <c r="D76" s="8"/>
      <c r="E76" s="8"/>
      <c r="F76" s="8"/>
      <c r="G76" s="8"/>
      <c r="H76" s="8"/>
      <c r="I76" s="8"/>
      <c r="J76" s="8"/>
    </row>
    <row r="77" spans="2:10" ht="12.75">
      <c r="B77" s="185" t="s">
        <v>34</v>
      </c>
      <c r="C77" s="186"/>
      <c r="I77" s="185" t="s">
        <v>36</v>
      </c>
      <c r="J77" s="186"/>
    </row>
    <row r="78" spans="2:7" ht="12.75">
      <c r="B78" s="1"/>
      <c r="C78" s="13"/>
      <c r="D78" s="13"/>
      <c r="E78" s="13"/>
      <c r="F78" s="13"/>
      <c r="G78" s="13"/>
    </row>
    <row r="79" spans="2:7" ht="12.75">
      <c r="B79" s="1"/>
      <c r="C79" s="13"/>
      <c r="D79" s="13"/>
      <c r="E79" s="13"/>
      <c r="F79" s="13"/>
      <c r="G79" s="13"/>
    </row>
    <row r="80" spans="2:7" ht="12.75">
      <c r="B80" s="1"/>
      <c r="C80" s="13"/>
      <c r="D80" s="13"/>
      <c r="E80" s="13"/>
      <c r="F80" s="13"/>
      <c r="G80" s="13"/>
    </row>
    <row r="81" spans="2:7" ht="12.75">
      <c r="B81" s="1"/>
      <c r="C81" s="13"/>
      <c r="D81" s="13"/>
      <c r="E81" s="13"/>
      <c r="F81" s="13"/>
      <c r="G81" s="13"/>
    </row>
    <row r="82" spans="2:7" ht="12.75">
      <c r="B82" s="1"/>
      <c r="C82" s="13"/>
      <c r="D82" s="13"/>
      <c r="E82" s="13"/>
      <c r="F82" s="13"/>
      <c r="G82" s="13"/>
    </row>
    <row r="83" spans="2:7" ht="12.75">
      <c r="B83" s="1"/>
      <c r="C83" s="13"/>
      <c r="D83" s="13"/>
      <c r="E83" s="13"/>
      <c r="F83" s="13"/>
      <c r="G83" s="13"/>
    </row>
    <row r="84" spans="2:7" ht="12.75">
      <c r="B84" s="1"/>
      <c r="C84" s="13"/>
      <c r="D84" s="13"/>
      <c r="E84" s="13"/>
      <c r="F84" s="13"/>
      <c r="G84" s="13"/>
    </row>
    <row r="85" spans="2:7" ht="12.75">
      <c r="B85" s="1"/>
      <c r="C85" s="13"/>
      <c r="D85" s="13"/>
      <c r="E85" s="13"/>
      <c r="F85" s="13"/>
      <c r="G85" s="13"/>
    </row>
    <row r="86" spans="2:7" ht="12.75">
      <c r="B86" s="1"/>
      <c r="C86" s="13"/>
      <c r="D86" s="13"/>
      <c r="E86" s="13"/>
      <c r="F86" s="13"/>
      <c r="G86" s="13"/>
    </row>
    <row r="87" spans="2:7" ht="12.75">
      <c r="B87" s="1"/>
      <c r="C87" s="13"/>
      <c r="D87" s="13"/>
      <c r="E87" s="13"/>
      <c r="F87" s="13"/>
      <c r="G87" s="13"/>
    </row>
    <row r="88" spans="2:7" ht="12.75">
      <c r="B88" s="1"/>
      <c r="C88" s="13"/>
      <c r="D88" s="13"/>
      <c r="E88" s="13"/>
      <c r="F88" s="13"/>
      <c r="G88" s="13"/>
    </row>
    <row r="89" spans="2:7" ht="12.75">
      <c r="B89" s="1"/>
      <c r="C89" s="13"/>
      <c r="D89" s="13"/>
      <c r="E89" s="13"/>
      <c r="F89" s="13"/>
      <c r="G89" s="13"/>
    </row>
    <row r="90" spans="2:7" ht="12.75">
      <c r="B90" s="1"/>
      <c r="C90" s="13"/>
      <c r="D90" s="13"/>
      <c r="E90" s="13"/>
      <c r="F90" s="13"/>
      <c r="G90" s="13"/>
    </row>
    <row r="91" spans="2:7" ht="12.75">
      <c r="B91" s="1"/>
      <c r="C91" s="13"/>
      <c r="D91" s="13"/>
      <c r="E91" s="13"/>
      <c r="F91" s="13"/>
      <c r="G91" s="13"/>
    </row>
    <row r="92" spans="2:7" ht="12.75">
      <c r="B92" s="1"/>
      <c r="C92" s="13"/>
      <c r="D92" s="13"/>
      <c r="E92" s="13"/>
      <c r="F92" s="13"/>
      <c r="G92" s="13"/>
    </row>
    <row r="93" spans="2:7" ht="12.75">
      <c r="B93" s="1"/>
      <c r="C93" s="13"/>
      <c r="D93" s="13"/>
      <c r="E93" s="13"/>
      <c r="F93" s="13"/>
      <c r="G93" s="13"/>
    </row>
    <row r="94" spans="2:7" ht="12.75">
      <c r="B94" s="1"/>
      <c r="C94" s="13"/>
      <c r="D94" s="13"/>
      <c r="E94" s="13"/>
      <c r="F94" s="13"/>
      <c r="G94" s="13"/>
    </row>
    <row r="95" spans="2:7" ht="12.75">
      <c r="B95" s="1"/>
      <c r="C95" s="13"/>
      <c r="D95" s="13"/>
      <c r="E95" s="13"/>
      <c r="F95" s="13"/>
      <c r="G95" s="13"/>
    </row>
    <row r="96" spans="2:7" ht="12.75">
      <c r="B96" s="182"/>
      <c r="C96" s="181"/>
      <c r="D96" s="181"/>
      <c r="E96" s="181"/>
      <c r="F96" s="181"/>
      <c r="G96" s="181"/>
    </row>
    <row r="97" spans="2:10" ht="12.75">
      <c r="B97" s="11"/>
      <c r="C97" s="188" t="s">
        <v>34</v>
      </c>
      <c r="D97" s="188"/>
      <c r="E97" s="188"/>
      <c r="F97" s="189"/>
      <c r="G97" s="188" t="s">
        <v>36</v>
      </c>
      <c r="H97" s="188"/>
      <c r="I97" s="188"/>
      <c r="J97" s="188"/>
    </row>
    <row r="98" spans="2:10" ht="12.75">
      <c r="B98" s="4" t="s">
        <v>3</v>
      </c>
      <c r="C98" s="4" t="s">
        <v>137</v>
      </c>
      <c r="D98" s="4" t="s">
        <v>411</v>
      </c>
      <c r="E98" s="4" t="s">
        <v>412</v>
      </c>
      <c r="F98" s="179" t="s">
        <v>413</v>
      </c>
      <c r="G98" s="4" t="s">
        <v>137</v>
      </c>
      <c r="H98" s="4" t="s">
        <v>411</v>
      </c>
      <c r="I98" s="4" t="s">
        <v>414</v>
      </c>
      <c r="J98" s="4" t="s">
        <v>413</v>
      </c>
    </row>
    <row r="99" spans="2:10" ht="12.75">
      <c r="B99" s="176" t="s">
        <v>6</v>
      </c>
      <c r="C99" s="7">
        <f>+GRAFINV!I27</f>
        <v>0</v>
      </c>
      <c r="D99" s="7">
        <v>0</v>
      </c>
      <c r="E99" s="177">
        <f>+C99</f>
        <v>0</v>
      </c>
      <c r="F99" s="180">
        <f>+D99</f>
        <v>0</v>
      </c>
      <c r="G99" s="7">
        <f>+GRAFINV!K27</f>
        <v>0</v>
      </c>
      <c r="H99" s="7">
        <v>0</v>
      </c>
      <c r="I99" s="177">
        <f>+G99</f>
        <v>0</v>
      </c>
      <c r="J99" s="177">
        <f>+H99</f>
        <v>0</v>
      </c>
    </row>
    <row r="100" spans="2:10" ht="12.75">
      <c r="B100" s="176" t="s">
        <v>7</v>
      </c>
      <c r="C100" s="7">
        <f>+GRAFINV!I28</f>
        <v>0</v>
      </c>
      <c r="D100" s="7">
        <v>0.08</v>
      </c>
      <c r="E100" s="177">
        <f aca="true" t="shared" si="4" ref="E100:F110">+E99+C100</f>
        <v>0</v>
      </c>
      <c r="F100" s="180">
        <f t="shared" si="4"/>
        <v>0.08</v>
      </c>
      <c r="G100" s="7">
        <f>+GRAFINV!K28</f>
        <v>0</v>
      </c>
      <c r="H100" s="7">
        <v>0</v>
      </c>
      <c r="I100" s="177">
        <f aca="true" t="shared" si="5" ref="I100:J110">+I99+G100</f>
        <v>0</v>
      </c>
      <c r="J100" s="177">
        <f t="shared" si="5"/>
        <v>0</v>
      </c>
    </row>
    <row r="101" spans="2:10" ht="12.75">
      <c r="B101" s="176" t="s">
        <v>8</v>
      </c>
      <c r="C101" s="7">
        <f>+GRAFINV!I29</f>
        <v>0</v>
      </c>
      <c r="D101" s="7">
        <v>0.03</v>
      </c>
      <c r="E101" s="177">
        <f t="shared" si="4"/>
        <v>0</v>
      </c>
      <c r="F101" s="180">
        <f t="shared" si="4"/>
        <v>0.11</v>
      </c>
      <c r="G101" s="7">
        <f>+GRAFINV!K29</f>
        <v>0</v>
      </c>
      <c r="H101" s="7">
        <v>0</v>
      </c>
      <c r="I101" s="177">
        <f t="shared" si="5"/>
        <v>0</v>
      </c>
      <c r="J101" s="177">
        <f t="shared" si="5"/>
        <v>0</v>
      </c>
    </row>
    <row r="102" spans="2:10" ht="12.75">
      <c r="B102" s="176" t="s">
        <v>9</v>
      </c>
      <c r="C102" s="7">
        <f>+GRAFINV!I30</f>
        <v>0</v>
      </c>
      <c r="D102" s="7">
        <v>0.03</v>
      </c>
      <c r="E102" s="177">
        <f t="shared" si="4"/>
        <v>0</v>
      </c>
      <c r="F102" s="180">
        <f t="shared" si="4"/>
        <v>0.14</v>
      </c>
      <c r="G102" s="7">
        <f>+GRAFINV!K30</f>
        <v>0</v>
      </c>
      <c r="H102" s="7">
        <v>0.02</v>
      </c>
      <c r="I102" s="177">
        <f t="shared" si="5"/>
        <v>0</v>
      </c>
      <c r="J102" s="177">
        <f t="shared" si="5"/>
        <v>0.02</v>
      </c>
    </row>
    <row r="103" spans="2:10" ht="12.75">
      <c r="B103" s="176" t="s">
        <v>10</v>
      </c>
      <c r="C103" s="7">
        <f>+GRAFINV!I31</f>
        <v>0</v>
      </c>
      <c r="D103" s="7">
        <v>0.15</v>
      </c>
      <c r="E103" s="177">
        <f t="shared" si="4"/>
        <v>0</v>
      </c>
      <c r="F103" s="180">
        <f t="shared" si="4"/>
        <v>0.29000000000000004</v>
      </c>
      <c r="G103" s="7">
        <f>+GRAFINV!K31</f>
        <v>0</v>
      </c>
      <c r="H103" s="7">
        <v>0.01</v>
      </c>
      <c r="I103" s="177">
        <f t="shared" si="5"/>
        <v>0</v>
      </c>
      <c r="J103" s="177">
        <f t="shared" si="5"/>
        <v>0.03</v>
      </c>
    </row>
    <row r="104" spans="2:10" ht="12.75">
      <c r="B104" s="176" t="s">
        <v>24</v>
      </c>
      <c r="C104" s="7">
        <f>+GRAFINV!I32</f>
        <v>0</v>
      </c>
      <c r="D104" s="7">
        <v>0</v>
      </c>
      <c r="E104" s="177">
        <f t="shared" si="4"/>
        <v>0</v>
      </c>
      <c r="F104" s="180">
        <f t="shared" si="4"/>
        <v>0.29000000000000004</v>
      </c>
      <c r="G104" s="7">
        <f>+GRAFINV!K32</f>
        <v>0</v>
      </c>
      <c r="H104" s="7">
        <v>0.04</v>
      </c>
      <c r="I104" s="177">
        <f t="shared" si="5"/>
        <v>0</v>
      </c>
      <c r="J104" s="177">
        <f t="shared" si="5"/>
        <v>0.07</v>
      </c>
    </row>
    <row r="105" spans="2:10" ht="12.75">
      <c r="B105" s="176" t="s">
        <v>0</v>
      </c>
      <c r="C105" s="7">
        <f>+GRAFINV!I33</f>
        <v>0</v>
      </c>
      <c r="D105" s="7">
        <v>0.6</v>
      </c>
      <c r="E105" s="177">
        <f t="shared" si="4"/>
        <v>0</v>
      </c>
      <c r="F105" s="180">
        <f t="shared" si="4"/>
        <v>0.89</v>
      </c>
      <c r="G105" s="7">
        <f>+GRAFINV!K33</f>
        <v>0</v>
      </c>
      <c r="H105" s="7">
        <v>0.05</v>
      </c>
      <c r="I105" s="177">
        <f t="shared" si="5"/>
        <v>0</v>
      </c>
      <c r="J105" s="177">
        <f t="shared" si="5"/>
        <v>0.12000000000000001</v>
      </c>
    </row>
    <row r="106" spans="2:10" ht="12.75">
      <c r="B106" s="176" t="s">
        <v>1</v>
      </c>
      <c r="C106" s="7">
        <f>+GRAFINV!I34</f>
        <v>0</v>
      </c>
      <c r="D106" s="7">
        <v>0</v>
      </c>
      <c r="E106" s="177">
        <f t="shared" si="4"/>
        <v>0</v>
      </c>
      <c r="F106" s="180">
        <f t="shared" si="4"/>
        <v>0.89</v>
      </c>
      <c r="G106" s="7">
        <f>+GRAFINV!K34</f>
        <v>0</v>
      </c>
      <c r="H106" s="7">
        <v>0.03</v>
      </c>
      <c r="I106" s="177">
        <f t="shared" si="5"/>
        <v>0</v>
      </c>
      <c r="J106" s="177">
        <f t="shared" si="5"/>
        <v>0.15000000000000002</v>
      </c>
    </row>
    <row r="107" spans="2:10" ht="12.75">
      <c r="B107" s="176" t="s">
        <v>23</v>
      </c>
      <c r="C107" s="7">
        <f>+GRAFINV!I35</f>
        <v>0</v>
      </c>
      <c r="D107" s="7">
        <v>0.08</v>
      </c>
      <c r="E107" s="177">
        <f t="shared" si="4"/>
        <v>0</v>
      </c>
      <c r="F107" s="180">
        <f t="shared" si="4"/>
        <v>0.97</v>
      </c>
      <c r="G107" s="7">
        <f>+GRAFINV!K35</f>
        <v>0</v>
      </c>
      <c r="H107" s="7">
        <v>0.04</v>
      </c>
      <c r="I107" s="177">
        <f t="shared" si="5"/>
        <v>0</v>
      </c>
      <c r="J107" s="177">
        <f t="shared" si="5"/>
        <v>0.19000000000000003</v>
      </c>
    </row>
    <row r="108" spans="2:10" ht="12.75">
      <c r="B108" s="176" t="s">
        <v>4</v>
      </c>
      <c r="C108" s="7">
        <f>+GRAFINV!I36</f>
        <v>0</v>
      </c>
      <c r="D108" s="7">
        <v>0</v>
      </c>
      <c r="E108" s="177">
        <f t="shared" si="4"/>
        <v>0</v>
      </c>
      <c r="F108" s="180">
        <f t="shared" si="4"/>
        <v>0.97</v>
      </c>
      <c r="G108" s="7">
        <f>+GRAFINV!K36</f>
        <v>0</v>
      </c>
      <c r="H108" s="7">
        <v>0.04</v>
      </c>
      <c r="I108" s="177">
        <f t="shared" si="5"/>
        <v>0</v>
      </c>
      <c r="J108" s="177">
        <f t="shared" si="5"/>
        <v>0.23000000000000004</v>
      </c>
    </row>
    <row r="109" spans="2:10" ht="12.75">
      <c r="B109" s="176" t="s">
        <v>5</v>
      </c>
      <c r="C109" s="7">
        <f>+GRAFINV!I37</f>
        <v>0</v>
      </c>
      <c r="D109" s="7">
        <v>0</v>
      </c>
      <c r="E109" s="177">
        <f t="shared" si="4"/>
        <v>0</v>
      </c>
      <c r="F109" s="180">
        <f t="shared" si="4"/>
        <v>0.97</v>
      </c>
      <c r="G109" s="7">
        <f>+GRAFINV!K37</f>
        <v>0</v>
      </c>
      <c r="H109" s="7">
        <v>0.06</v>
      </c>
      <c r="I109" s="177">
        <f t="shared" si="5"/>
        <v>0</v>
      </c>
      <c r="J109" s="177">
        <f t="shared" si="5"/>
        <v>0.29000000000000004</v>
      </c>
    </row>
    <row r="110" spans="2:10" ht="12.75">
      <c r="B110" s="176" t="s">
        <v>18</v>
      </c>
      <c r="C110" s="7">
        <f>+GRAFINV!I38</f>
        <v>0</v>
      </c>
      <c r="D110" s="7">
        <v>0</v>
      </c>
      <c r="E110" s="177">
        <f t="shared" si="4"/>
        <v>0</v>
      </c>
      <c r="F110" s="180">
        <f t="shared" si="4"/>
        <v>0.97</v>
      </c>
      <c r="G110" s="7">
        <f>+GRAFINV!K38</f>
        <v>0</v>
      </c>
      <c r="H110" s="7">
        <v>0.68</v>
      </c>
      <c r="I110" s="177">
        <f t="shared" si="5"/>
        <v>0</v>
      </c>
      <c r="J110" s="177">
        <f t="shared" si="5"/>
        <v>0.9700000000000001</v>
      </c>
    </row>
  </sheetData>
  <sheetProtection/>
  <mergeCells count="12">
    <mergeCell ref="P11:Q11"/>
    <mergeCell ref="P13:Q13"/>
    <mergeCell ref="P16:Q16"/>
    <mergeCell ref="C25:F25"/>
    <mergeCell ref="G25:J25"/>
    <mergeCell ref="C61:F61"/>
    <mergeCell ref="G61:J61"/>
    <mergeCell ref="A1:N1"/>
    <mergeCell ref="A2:N2"/>
    <mergeCell ref="A3:N3"/>
    <mergeCell ref="C97:F97"/>
    <mergeCell ref="G97:J9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15.7109375" style="2" customWidth="1"/>
    <col min="2" max="2" width="15.7109375" style="3" customWidth="1"/>
    <col min="3" max="3" width="6.7109375" style="2" customWidth="1"/>
    <col min="4" max="6" width="15.7109375" style="2" customWidth="1"/>
    <col min="7" max="7" width="6.7109375" style="2" customWidth="1"/>
    <col min="8" max="8" width="11.00390625" style="2" bestFit="1" customWidth="1"/>
    <col min="9" max="9" width="15.7109375" style="2" customWidth="1"/>
    <col min="10" max="10" width="13.140625" style="2" customWidth="1"/>
    <col min="11" max="11" width="15.7109375" style="2" customWidth="1"/>
    <col min="12" max="12" width="13.28125" style="2" customWidth="1"/>
    <col min="13" max="16384" width="11.421875" style="2" customWidth="1"/>
  </cols>
  <sheetData>
    <row r="1" spans="1:10" ht="18" customHeight="1">
      <c r="A1" s="190" t="s">
        <v>47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5.75">
      <c r="A2" s="191" t="s">
        <v>145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.75">
      <c r="A3" s="192" t="str">
        <f>+PPTO!A3</f>
        <v>A 31 DE ENERO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1" customFormat="1" ht="11.25">
      <c r="A5" s="1" t="s">
        <v>39</v>
      </c>
      <c r="B5" s="5">
        <f>SUM(B6:B8)</f>
        <v>24331000000</v>
      </c>
      <c r="E5" s="175"/>
      <c r="I5" s="195" t="s">
        <v>13</v>
      </c>
      <c r="J5" s="195"/>
    </row>
    <row r="6" spans="1:10" s="1" customFormat="1" ht="11.25">
      <c r="A6" s="1" t="s">
        <v>38</v>
      </c>
      <c r="B6" s="5">
        <f>+GRAFUNC!G12+GRAFINV!G12</f>
        <v>4955707122.129999</v>
      </c>
      <c r="C6" s="7">
        <f>+B6/$B$5</f>
        <v>0.20367872763675965</v>
      </c>
      <c r="E6" s="1" t="s">
        <v>34</v>
      </c>
      <c r="F6" s="5">
        <f>+B7</f>
        <v>2055664967.87</v>
      </c>
      <c r="G6" s="7">
        <f>+F6/B5</f>
        <v>0.08448748378077349</v>
      </c>
      <c r="I6" s="1" t="s">
        <v>39</v>
      </c>
      <c r="J6" s="5">
        <f>+B5</f>
        <v>24331000000</v>
      </c>
    </row>
    <row r="7" spans="1:10" s="1" customFormat="1" ht="11.25">
      <c r="A7" s="1" t="s">
        <v>34</v>
      </c>
      <c r="B7" s="5">
        <f>+GRAFUNC!G13+GRAFINV!G13</f>
        <v>2055664967.87</v>
      </c>
      <c r="C7" s="7">
        <f>+B7/$B$5</f>
        <v>0.08448748378077349</v>
      </c>
      <c r="E7" s="1" t="s">
        <v>36</v>
      </c>
      <c r="F7" s="5">
        <f>+GRAFUNC!J37+GRAFINV!J39</f>
        <v>290286081.87</v>
      </c>
      <c r="G7" s="7">
        <f>+F7/$F$6</f>
        <v>0.14121273962788944</v>
      </c>
      <c r="I7" s="1" t="s">
        <v>36</v>
      </c>
      <c r="J7" s="5">
        <f>+F7</f>
        <v>290286081.87</v>
      </c>
    </row>
    <row r="8" spans="1:10" s="1" customFormat="1" ht="11.25">
      <c r="A8" s="1" t="s">
        <v>11</v>
      </c>
      <c r="B8" s="5">
        <f>+GRAFUNC!G14+GRAFINV!G14</f>
        <v>17319627910</v>
      </c>
      <c r="C8" s="7">
        <f>+B8/$B$5</f>
        <v>0.7118337885824668</v>
      </c>
      <c r="E8" s="1" t="s">
        <v>14</v>
      </c>
      <c r="F8" s="5">
        <f>+F6-F7</f>
        <v>1765378886</v>
      </c>
      <c r="G8" s="7">
        <f>+F8/$F$6</f>
        <v>0.8587872603721106</v>
      </c>
      <c r="I8" s="1" t="s">
        <v>15</v>
      </c>
      <c r="J8" s="7">
        <f>+J7/J6</f>
        <v>0.011930709048949899</v>
      </c>
    </row>
    <row r="9" spans="1:10" ht="12.75">
      <c r="A9" s="11"/>
      <c r="E9" s="3"/>
      <c r="J9" s="3"/>
    </row>
    <row r="10" spans="2:10" ht="12.75">
      <c r="B10" s="3" t="s">
        <v>43</v>
      </c>
      <c r="E10" s="3"/>
      <c r="J10" s="3"/>
    </row>
    <row r="11" spans="5:10" ht="12.75">
      <c r="E11" s="3"/>
      <c r="J11" s="3"/>
    </row>
    <row r="12" spans="5:10" ht="12.75">
      <c r="E12" s="3"/>
      <c r="J12" s="3"/>
    </row>
    <row r="13" spans="5:10" ht="12.75">
      <c r="E13" s="3"/>
      <c r="J13" s="3"/>
    </row>
    <row r="14" spans="5:10" ht="12.75">
      <c r="E14" s="3"/>
      <c r="J14" s="3"/>
    </row>
    <row r="15" spans="5:10" ht="12.75">
      <c r="E15" s="3"/>
      <c r="J15" s="3"/>
    </row>
    <row r="16" spans="5:10" ht="12.75">
      <c r="E16" s="3"/>
      <c r="J16" s="3"/>
    </row>
    <row r="17" spans="5:10" ht="12.75">
      <c r="E17" s="3"/>
      <c r="J17" s="3"/>
    </row>
    <row r="18" spans="5:10" ht="12.75">
      <c r="E18" s="3"/>
      <c r="J18" s="3"/>
    </row>
    <row r="19" spans="5:10" ht="12.75">
      <c r="E19" s="3"/>
      <c r="J19" s="3"/>
    </row>
    <row r="20" spans="5:10" ht="12.75">
      <c r="E20" s="3"/>
      <c r="J20" s="3"/>
    </row>
    <row r="21" spans="5:10" ht="12.75">
      <c r="E21" s="3"/>
      <c r="J21" s="3"/>
    </row>
    <row r="29" spans="5:12" ht="12.75">
      <c r="E29" s="4"/>
      <c r="I29" s="188" t="s">
        <v>34</v>
      </c>
      <c r="J29" s="188"/>
      <c r="K29" s="188" t="s">
        <v>13</v>
      </c>
      <c r="L29" s="188"/>
    </row>
    <row r="30" spans="5:14" ht="12.75">
      <c r="E30" s="7"/>
      <c r="H30" s="4" t="s">
        <v>3</v>
      </c>
      <c r="I30" s="4" t="s">
        <v>41</v>
      </c>
      <c r="J30" s="4" t="s">
        <v>137</v>
      </c>
      <c r="K30" s="4" t="s">
        <v>41</v>
      </c>
      <c r="L30" s="4" t="s">
        <v>137</v>
      </c>
      <c r="M30" s="11"/>
      <c r="N30" s="11"/>
    </row>
    <row r="31" spans="5:14" ht="12.75">
      <c r="E31" s="7"/>
      <c r="H31" s="176" t="s">
        <v>6</v>
      </c>
      <c r="I31" s="5">
        <f>+GRAFUNC!H25+GRAFINV!H27</f>
        <v>2055664967.87</v>
      </c>
      <c r="J31" s="7">
        <f>+I31/$B$5</f>
        <v>0.08448748378077349</v>
      </c>
      <c r="K31" s="5">
        <f>+GRAFUNC!J25+GRAFINV!J27</f>
        <v>290286081.87</v>
      </c>
      <c r="L31" s="7">
        <f>+K31/$B$5</f>
        <v>0.011930709048949899</v>
      </c>
      <c r="M31" s="11"/>
      <c r="N31" s="11"/>
    </row>
    <row r="32" spans="5:14" ht="12.75">
      <c r="E32" s="7"/>
      <c r="H32" s="176" t="s">
        <v>7</v>
      </c>
      <c r="I32" s="5">
        <f>+GRAFUNC!H26+GRAFINV!H28</f>
        <v>0</v>
      </c>
      <c r="J32" s="7">
        <f aca="true" t="shared" si="0" ref="J32:J42">+I32/$B$5</f>
        <v>0</v>
      </c>
      <c r="K32" s="5">
        <f>+GRAFUNC!J26+GRAFINV!J28</f>
        <v>0</v>
      </c>
      <c r="L32" s="7">
        <f aca="true" t="shared" si="1" ref="L32:L42">+K32/$B$5</f>
        <v>0</v>
      </c>
      <c r="M32" s="11"/>
      <c r="N32" s="11"/>
    </row>
    <row r="33" spans="5:14" ht="12.75">
      <c r="E33" s="7"/>
      <c r="H33" s="176" t="s">
        <v>8</v>
      </c>
      <c r="I33" s="5">
        <f>+GRAFUNC!H27+GRAFINV!H29</f>
        <v>0</v>
      </c>
      <c r="J33" s="7">
        <f t="shared" si="0"/>
        <v>0</v>
      </c>
      <c r="K33" s="5">
        <f>+GRAFUNC!J27+GRAFINV!J29</f>
        <v>0</v>
      </c>
      <c r="L33" s="7">
        <f t="shared" si="1"/>
        <v>0</v>
      </c>
      <c r="M33" s="11"/>
      <c r="N33" s="11"/>
    </row>
    <row r="34" spans="5:14" ht="12.75">
      <c r="E34" s="7"/>
      <c r="H34" s="176" t="s">
        <v>9</v>
      </c>
      <c r="I34" s="5">
        <f>+GRAFUNC!H28+GRAFINV!H30</f>
        <v>0</v>
      </c>
      <c r="J34" s="7">
        <f t="shared" si="0"/>
        <v>0</v>
      </c>
      <c r="K34" s="5">
        <f>+GRAFUNC!J28+GRAFINV!J30</f>
        <v>0</v>
      </c>
      <c r="L34" s="7">
        <f t="shared" si="1"/>
        <v>0</v>
      </c>
      <c r="M34" s="11"/>
      <c r="N34" s="11"/>
    </row>
    <row r="35" spans="5:14" ht="12.75">
      <c r="E35" s="7"/>
      <c r="H35" s="176" t="s">
        <v>10</v>
      </c>
      <c r="I35" s="5">
        <f>+GRAFUNC!H29+GRAFINV!H31</f>
        <v>0</v>
      </c>
      <c r="J35" s="7">
        <f t="shared" si="0"/>
        <v>0</v>
      </c>
      <c r="K35" s="5">
        <f>+GRAFUNC!J29+GRAFINV!J31</f>
        <v>0</v>
      </c>
      <c r="L35" s="7">
        <f t="shared" si="1"/>
        <v>0</v>
      </c>
      <c r="M35" s="11"/>
      <c r="N35" s="11"/>
    </row>
    <row r="36" spans="5:14" ht="12.75">
      <c r="E36" s="7"/>
      <c r="H36" s="176" t="s">
        <v>24</v>
      </c>
      <c r="I36" s="5">
        <f>+GRAFUNC!H30+GRAFINV!H32</f>
        <v>0</v>
      </c>
      <c r="J36" s="7">
        <f t="shared" si="0"/>
        <v>0</v>
      </c>
      <c r="K36" s="5">
        <f>+GRAFUNC!J30+GRAFINV!J32</f>
        <v>0</v>
      </c>
      <c r="L36" s="7">
        <f t="shared" si="1"/>
        <v>0</v>
      </c>
      <c r="M36" s="11"/>
      <c r="N36" s="11"/>
    </row>
    <row r="37" spans="5:14" ht="12.75">
      <c r="E37" s="7"/>
      <c r="H37" s="176" t="s">
        <v>0</v>
      </c>
      <c r="I37" s="5">
        <f>+GRAFUNC!H31+GRAFINV!H33</f>
        <v>0</v>
      </c>
      <c r="J37" s="7">
        <f t="shared" si="0"/>
        <v>0</v>
      </c>
      <c r="K37" s="5">
        <f>+GRAFUNC!J31+GRAFINV!J33</f>
        <v>0</v>
      </c>
      <c r="L37" s="7">
        <f t="shared" si="1"/>
        <v>0</v>
      </c>
      <c r="M37" s="11"/>
      <c r="N37" s="11"/>
    </row>
    <row r="38" spans="5:14" ht="12.75">
      <c r="E38" s="7"/>
      <c r="H38" s="176" t="s">
        <v>1</v>
      </c>
      <c r="I38" s="5">
        <f>+GRAFUNC!H32+GRAFINV!H34</f>
        <v>0</v>
      </c>
      <c r="J38" s="7">
        <f t="shared" si="0"/>
        <v>0</v>
      </c>
      <c r="K38" s="5">
        <f>+GRAFUNC!J32+GRAFINV!J34</f>
        <v>0</v>
      </c>
      <c r="L38" s="7">
        <f t="shared" si="1"/>
        <v>0</v>
      </c>
      <c r="M38" s="11"/>
      <c r="N38" s="11"/>
    </row>
    <row r="39" spans="8:14" ht="12.75">
      <c r="H39" s="176" t="s">
        <v>23</v>
      </c>
      <c r="I39" s="5">
        <f>+GRAFUNC!H33+GRAFINV!H35</f>
        <v>0</v>
      </c>
      <c r="J39" s="7">
        <f t="shared" si="0"/>
        <v>0</v>
      </c>
      <c r="K39" s="5">
        <f>+GRAFUNC!J33+GRAFINV!J35</f>
        <v>0</v>
      </c>
      <c r="L39" s="7">
        <f t="shared" si="1"/>
        <v>0</v>
      </c>
      <c r="M39" s="11"/>
      <c r="N39" s="11"/>
    </row>
    <row r="40" spans="8:14" ht="12.75">
      <c r="H40" s="176" t="s">
        <v>4</v>
      </c>
      <c r="I40" s="5">
        <f>+GRAFUNC!H34+GRAFINV!H36</f>
        <v>0</v>
      </c>
      <c r="J40" s="7">
        <f t="shared" si="0"/>
        <v>0</v>
      </c>
      <c r="K40" s="5">
        <f>+GRAFUNC!J34+GRAFINV!J36</f>
        <v>0</v>
      </c>
      <c r="L40" s="7">
        <f t="shared" si="1"/>
        <v>0</v>
      </c>
      <c r="M40" s="11"/>
      <c r="N40" s="11"/>
    </row>
    <row r="41" spans="8:14" ht="12.75">
      <c r="H41" s="176" t="s">
        <v>5</v>
      </c>
      <c r="I41" s="5">
        <f>+GRAFUNC!H35+GRAFINV!H37</f>
        <v>0</v>
      </c>
      <c r="J41" s="7">
        <f t="shared" si="0"/>
        <v>0</v>
      </c>
      <c r="K41" s="5">
        <f>+GRAFUNC!J35+GRAFINV!J37</f>
        <v>0</v>
      </c>
      <c r="L41" s="7">
        <f t="shared" si="1"/>
        <v>0</v>
      </c>
      <c r="M41" s="11"/>
      <c r="N41" s="11"/>
    </row>
    <row r="42" spans="8:14" ht="12.75">
      <c r="H42" s="176" t="s">
        <v>18</v>
      </c>
      <c r="I42" s="5">
        <f>+GRAFUNC!H36+GRAFINV!H38</f>
        <v>0</v>
      </c>
      <c r="J42" s="7">
        <f t="shared" si="0"/>
        <v>0</v>
      </c>
      <c r="K42" s="5">
        <f>+GRAFUNC!J36+GRAFINV!J38</f>
        <v>0</v>
      </c>
      <c r="L42" s="7">
        <f t="shared" si="1"/>
        <v>0</v>
      </c>
      <c r="M42" s="11"/>
      <c r="N42" s="11"/>
    </row>
    <row r="43" spans="8:14" ht="12.75">
      <c r="H43" s="4" t="s">
        <v>2</v>
      </c>
      <c r="I43" s="172">
        <f>SUM(I31:I42)</f>
        <v>2055664967.87</v>
      </c>
      <c r="J43" s="173"/>
      <c r="K43" s="172">
        <f>SUM(K31:K42)</f>
        <v>290286081.87</v>
      </c>
      <c r="L43" s="173"/>
      <c r="M43" s="11"/>
      <c r="N43" s="11"/>
    </row>
    <row r="46" ht="12.75">
      <c r="H46" s="4"/>
    </row>
    <row r="47" ht="12.75">
      <c r="H47" s="176"/>
    </row>
    <row r="48" ht="12.75">
      <c r="H48" s="176"/>
    </row>
    <row r="49" ht="12.75">
      <c r="H49" s="176"/>
    </row>
    <row r="50" ht="12.75">
      <c r="H50" s="176"/>
    </row>
    <row r="51" ht="12.75">
      <c r="H51" s="176"/>
    </row>
    <row r="52" ht="12.75">
      <c r="H52" s="176"/>
    </row>
    <row r="53" ht="12.75">
      <c r="H53" s="176"/>
    </row>
    <row r="54" ht="12.75">
      <c r="H54" s="176"/>
    </row>
    <row r="55" ht="12.75">
      <c r="H55" s="176"/>
    </row>
    <row r="56" ht="12.75">
      <c r="H56" s="176"/>
    </row>
    <row r="57" ht="12.75">
      <c r="H57" s="176"/>
    </row>
    <row r="58" ht="12.75">
      <c r="H58" s="176"/>
    </row>
    <row r="59" ht="12.75">
      <c r="H59" s="4"/>
    </row>
  </sheetData>
  <sheetProtection/>
  <mergeCells count="6">
    <mergeCell ref="A2:J2"/>
    <mergeCell ref="A3:J3"/>
    <mergeCell ref="A1:J1"/>
    <mergeCell ref="I5:J5"/>
    <mergeCell ref="I29:J29"/>
    <mergeCell ref="K29:L2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5.7109375" style="2" customWidth="1"/>
    <col min="2" max="2" width="15.7109375" style="3" customWidth="1"/>
    <col min="3" max="5" width="15.7109375" style="2" customWidth="1"/>
    <col min="6" max="6" width="16.57421875" style="1" bestFit="1" customWidth="1"/>
    <col min="7" max="7" width="12.00390625" style="1" bestFit="1" customWidth="1"/>
    <col min="8" max="8" width="13.7109375" style="1" bestFit="1" customWidth="1"/>
    <col min="9" max="9" width="9.7109375" style="1" customWidth="1"/>
    <col min="10" max="10" width="11.00390625" style="1" bestFit="1" customWidth="1"/>
    <col min="11" max="11" width="10.57421875" style="2" bestFit="1" customWidth="1"/>
    <col min="12" max="16384" width="11.421875" style="2" customWidth="1"/>
  </cols>
  <sheetData>
    <row r="1" spans="1:15" ht="18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68"/>
      <c r="K1" s="93"/>
      <c r="L1" s="93"/>
      <c r="M1" s="93"/>
      <c r="N1" s="93"/>
      <c r="O1" s="93"/>
    </row>
    <row r="2" spans="1:11" ht="18">
      <c r="A2" s="197" t="s">
        <v>144</v>
      </c>
      <c r="B2" s="197"/>
      <c r="C2" s="197"/>
      <c r="D2" s="197"/>
      <c r="E2" s="197"/>
      <c r="F2" s="197"/>
      <c r="G2" s="197"/>
      <c r="H2" s="197"/>
      <c r="I2" s="197"/>
      <c r="J2" s="190"/>
      <c r="K2" s="190"/>
    </row>
    <row r="3" spans="1:11" ht="18">
      <c r="A3" s="198" t="str">
        <f>+PPTO!A3</f>
        <v>A 31 DE ENERO</v>
      </c>
      <c r="B3" s="198"/>
      <c r="C3" s="198"/>
      <c r="D3" s="198"/>
      <c r="E3" s="198"/>
      <c r="F3" s="198"/>
      <c r="G3" s="198"/>
      <c r="H3" s="198"/>
      <c r="I3" s="198"/>
      <c r="J3" s="190"/>
      <c r="K3" s="190"/>
    </row>
    <row r="4" spans="4:11" ht="12.75">
      <c r="D4" s="8"/>
      <c r="E4" s="8"/>
      <c r="F4" s="4"/>
      <c r="G4" s="4"/>
      <c r="H4" s="4"/>
      <c r="I4" s="4"/>
      <c r="J4" s="4"/>
      <c r="K4" s="8"/>
    </row>
    <row r="9" spans="6:9" ht="12.75">
      <c r="F9" s="4" t="s">
        <v>17</v>
      </c>
      <c r="G9" s="4"/>
      <c r="H9" s="4"/>
      <c r="I9" s="4"/>
    </row>
    <row r="10" spans="6:9" ht="12.75">
      <c r="F10" s="169">
        <f>+G11/PPTO!J30</f>
        <v>0.36295261189429123</v>
      </c>
      <c r="G10" s="170" t="s">
        <v>41</v>
      </c>
      <c r="H10" s="4" t="s">
        <v>138</v>
      </c>
      <c r="I10" s="4"/>
    </row>
    <row r="11" spans="6:9" ht="12.75">
      <c r="F11" s="171" t="s">
        <v>12</v>
      </c>
      <c r="G11" s="172">
        <f>SUM(G12:G14)</f>
        <v>8831000000</v>
      </c>
      <c r="H11" s="173">
        <f>+PPTO!P6</f>
        <v>0.032871258279923</v>
      </c>
      <c r="I11" s="173"/>
    </row>
    <row r="12" spans="6:9" ht="12.75">
      <c r="F12" s="1" t="s">
        <v>38</v>
      </c>
      <c r="G12" s="5">
        <f>+PPTO!K6</f>
        <v>3925707122.1299996</v>
      </c>
      <c r="H12" s="7">
        <f>+G12/$G$11</f>
        <v>0.4445370990974974</v>
      </c>
      <c r="I12" s="7"/>
    </row>
    <row r="13" spans="6:9" ht="12.75">
      <c r="F13" s="1" t="s">
        <v>34</v>
      </c>
      <c r="G13" s="5">
        <f>+PPTO!L6</f>
        <v>2055664967.87</v>
      </c>
      <c r="H13" s="7">
        <f>+G13/$G$11</f>
        <v>0.23277827741705354</v>
      </c>
      <c r="I13" s="7"/>
    </row>
    <row r="14" spans="6:9" ht="12.75">
      <c r="F14" s="1" t="s">
        <v>35</v>
      </c>
      <c r="G14" s="5">
        <f>+PPTO!N6</f>
        <v>2849627910.000001</v>
      </c>
      <c r="H14" s="7">
        <f>+G14/$G$11</f>
        <v>0.3226846234854491</v>
      </c>
      <c r="I14" s="7"/>
    </row>
    <row r="15" ht="12.75">
      <c r="G15" s="174"/>
    </row>
    <row r="23" spans="8:11" ht="12.75">
      <c r="H23" s="188" t="s">
        <v>34</v>
      </c>
      <c r="I23" s="188"/>
      <c r="J23" s="188" t="s">
        <v>13</v>
      </c>
      <c r="K23" s="188"/>
    </row>
    <row r="24" spans="4:11" ht="12.75">
      <c r="D24" s="4"/>
      <c r="G24" s="4" t="s">
        <v>3</v>
      </c>
      <c r="H24" s="4" t="s">
        <v>41</v>
      </c>
      <c r="I24" s="4" t="s">
        <v>137</v>
      </c>
      <c r="J24" s="4" t="s">
        <v>41</v>
      </c>
      <c r="K24" s="4" t="s">
        <v>137</v>
      </c>
    </row>
    <row r="25" spans="4:11" ht="12.75">
      <c r="D25" s="7"/>
      <c r="G25" s="176" t="s">
        <v>6</v>
      </c>
      <c r="H25" s="5">
        <f>+PPTO!L6</f>
        <v>2055664967.87</v>
      </c>
      <c r="I25" s="7">
        <f aca="true" t="shared" si="0" ref="I25:I36">+H25/$G$11</f>
        <v>0.23277827741705354</v>
      </c>
      <c r="J25" s="5">
        <f>+PPTO!O6</f>
        <v>290286081.87</v>
      </c>
      <c r="K25" s="7">
        <f>+J25/$G$11</f>
        <v>0.032871258279923</v>
      </c>
    </row>
    <row r="26" spans="4:11" ht="12.75">
      <c r="D26" s="7"/>
      <c r="G26" s="176" t="s">
        <v>7</v>
      </c>
      <c r="H26" s="5">
        <v>0</v>
      </c>
      <c r="I26" s="7">
        <f t="shared" si="0"/>
        <v>0</v>
      </c>
      <c r="J26" s="5">
        <v>0</v>
      </c>
      <c r="K26" s="7">
        <f aca="true" t="shared" si="1" ref="K26:K36">+J26/$G$11</f>
        <v>0</v>
      </c>
    </row>
    <row r="27" spans="4:11" ht="12.75">
      <c r="D27" s="7"/>
      <c r="G27" s="176" t="s">
        <v>8</v>
      </c>
      <c r="H27" s="5">
        <v>0</v>
      </c>
      <c r="I27" s="7">
        <f t="shared" si="0"/>
        <v>0</v>
      </c>
      <c r="J27" s="5">
        <v>0</v>
      </c>
      <c r="K27" s="7">
        <f t="shared" si="1"/>
        <v>0</v>
      </c>
    </row>
    <row r="28" spans="4:11" ht="12.75">
      <c r="D28" s="7"/>
      <c r="G28" s="176" t="s">
        <v>9</v>
      </c>
      <c r="H28" s="5">
        <v>0</v>
      </c>
      <c r="I28" s="7">
        <f t="shared" si="0"/>
        <v>0</v>
      </c>
      <c r="J28" s="5">
        <v>0</v>
      </c>
      <c r="K28" s="7">
        <f t="shared" si="1"/>
        <v>0</v>
      </c>
    </row>
    <row r="29" spans="4:11" ht="12.75">
      <c r="D29" s="7"/>
      <c r="G29" s="176" t="s">
        <v>10</v>
      </c>
      <c r="H29" s="5">
        <v>0</v>
      </c>
      <c r="I29" s="7">
        <f t="shared" si="0"/>
        <v>0</v>
      </c>
      <c r="J29" s="5">
        <v>0</v>
      </c>
      <c r="K29" s="7">
        <f t="shared" si="1"/>
        <v>0</v>
      </c>
    </row>
    <row r="30" spans="4:11" ht="12.75">
      <c r="D30" s="7"/>
      <c r="G30" s="176" t="s">
        <v>24</v>
      </c>
      <c r="H30" s="5">
        <v>0</v>
      </c>
      <c r="I30" s="7">
        <f t="shared" si="0"/>
        <v>0</v>
      </c>
      <c r="J30" s="5">
        <v>0</v>
      </c>
      <c r="K30" s="7">
        <f t="shared" si="1"/>
        <v>0</v>
      </c>
    </row>
    <row r="31" spans="4:11" ht="12.75">
      <c r="D31" s="7"/>
      <c r="G31" s="176" t="s">
        <v>0</v>
      </c>
      <c r="H31" s="5">
        <v>0</v>
      </c>
      <c r="I31" s="7">
        <f t="shared" si="0"/>
        <v>0</v>
      </c>
      <c r="J31" s="5">
        <v>0</v>
      </c>
      <c r="K31" s="7">
        <f t="shared" si="1"/>
        <v>0</v>
      </c>
    </row>
    <row r="32" spans="4:11" ht="12.75">
      <c r="D32" s="7"/>
      <c r="G32" s="176" t="s">
        <v>1</v>
      </c>
      <c r="H32" s="5">
        <v>0</v>
      </c>
      <c r="I32" s="7">
        <f t="shared" si="0"/>
        <v>0</v>
      </c>
      <c r="J32" s="5">
        <v>0</v>
      </c>
      <c r="K32" s="7">
        <f t="shared" si="1"/>
        <v>0</v>
      </c>
    </row>
    <row r="33" spans="7:11" ht="12.75">
      <c r="G33" s="176" t="s">
        <v>23</v>
      </c>
      <c r="H33" s="5">
        <v>0</v>
      </c>
      <c r="I33" s="7">
        <f t="shared" si="0"/>
        <v>0</v>
      </c>
      <c r="J33" s="5">
        <v>0</v>
      </c>
      <c r="K33" s="7">
        <f t="shared" si="1"/>
        <v>0</v>
      </c>
    </row>
    <row r="34" spans="7:11" ht="12.75">
      <c r="G34" s="176" t="s">
        <v>4</v>
      </c>
      <c r="H34" s="5">
        <v>0</v>
      </c>
      <c r="I34" s="7">
        <f t="shared" si="0"/>
        <v>0</v>
      </c>
      <c r="J34" s="5">
        <v>0</v>
      </c>
      <c r="K34" s="7">
        <f t="shared" si="1"/>
        <v>0</v>
      </c>
    </row>
    <row r="35" spans="2:11" ht="12.75">
      <c r="B35" s="12"/>
      <c r="C35" s="12"/>
      <c r="G35" s="176" t="s">
        <v>5</v>
      </c>
      <c r="H35" s="5">
        <v>0</v>
      </c>
      <c r="I35" s="7">
        <f t="shared" si="0"/>
        <v>0</v>
      </c>
      <c r="J35" s="5">
        <v>0</v>
      </c>
      <c r="K35" s="7">
        <f t="shared" si="1"/>
        <v>0</v>
      </c>
    </row>
    <row r="36" spans="3:11" ht="12.75">
      <c r="C36" s="3"/>
      <c r="G36" s="176" t="s">
        <v>18</v>
      </c>
      <c r="H36" s="5">
        <v>0</v>
      </c>
      <c r="I36" s="7">
        <f t="shared" si="0"/>
        <v>0</v>
      </c>
      <c r="J36" s="5">
        <v>0</v>
      </c>
      <c r="K36" s="7">
        <f t="shared" si="1"/>
        <v>0</v>
      </c>
    </row>
    <row r="37" spans="7:11" ht="12.75">
      <c r="G37" s="4" t="s">
        <v>2</v>
      </c>
      <c r="H37" s="172">
        <f>SUM(H25:H36)</f>
        <v>2055664967.87</v>
      </c>
      <c r="I37" s="173"/>
      <c r="J37" s="172">
        <f>SUM(J25:J36)</f>
        <v>290286081.87</v>
      </c>
      <c r="K37" s="173"/>
    </row>
    <row r="38" ht="12.75">
      <c r="G38" s="176"/>
    </row>
    <row r="39" ht="12.75">
      <c r="G39" s="176"/>
    </row>
    <row r="40" ht="12.75">
      <c r="G40" s="176"/>
    </row>
    <row r="41" spans="2:7" ht="12.75">
      <c r="B41" s="6"/>
      <c r="C41" s="5"/>
      <c r="D41" s="5"/>
      <c r="E41" s="7"/>
      <c r="G41" s="176"/>
    </row>
    <row r="42" ht="12.75">
      <c r="G42" s="176"/>
    </row>
    <row r="43" ht="12.75">
      <c r="G43" s="176"/>
    </row>
    <row r="44" ht="12.75">
      <c r="G44" s="176"/>
    </row>
    <row r="45" ht="12.75">
      <c r="G45" s="176"/>
    </row>
    <row r="46" ht="12.75">
      <c r="G46" s="176"/>
    </row>
    <row r="47" ht="12.75">
      <c r="G47" s="176"/>
    </row>
    <row r="48" ht="12.75">
      <c r="G48" s="176"/>
    </row>
    <row r="49" ht="12.75">
      <c r="G49" s="4"/>
    </row>
  </sheetData>
  <sheetProtection/>
  <mergeCells count="7">
    <mergeCell ref="J23:K23"/>
    <mergeCell ref="J3:K3"/>
    <mergeCell ref="A1:I1"/>
    <mergeCell ref="A2:I2"/>
    <mergeCell ref="J2:K2"/>
    <mergeCell ref="A3:I3"/>
    <mergeCell ref="H23:I23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5.7109375" style="2" customWidth="1"/>
    <col min="2" max="2" width="15.7109375" style="3" customWidth="1"/>
    <col min="3" max="5" width="15.7109375" style="2" customWidth="1"/>
    <col min="6" max="6" width="16.57421875" style="2" bestFit="1" customWidth="1"/>
    <col min="7" max="7" width="12.8515625" style="2" bestFit="1" customWidth="1"/>
    <col min="8" max="8" width="13.7109375" style="2" bestFit="1" customWidth="1"/>
    <col min="9" max="9" width="9.7109375" style="2" customWidth="1"/>
    <col min="10" max="10" width="10.57421875" style="2" bestFit="1" customWidth="1"/>
    <col min="11" max="16384" width="11.421875" style="2" customWidth="1"/>
  </cols>
  <sheetData>
    <row r="1" spans="1:10" ht="18" customHeight="1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58"/>
    </row>
    <row r="2" spans="1:10" ht="15.75">
      <c r="A2" s="191" t="s">
        <v>143</v>
      </c>
      <c r="B2" s="191"/>
      <c r="C2" s="191"/>
      <c r="D2" s="191"/>
      <c r="E2" s="191"/>
      <c r="F2" s="191"/>
      <c r="G2" s="191"/>
      <c r="H2" s="191"/>
      <c r="I2" s="191"/>
      <c r="J2" s="59"/>
    </row>
    <row r="3" spans="1:10" ht="15.75">
      <c r="A3" s="192" t="str">
        <f>+PPTO!A3</f>
        <v>A 31 DE ENERO</v>
      </c>
      <c r="B3" s="192"/>
      <c r="C3" s="192"/>
      <c r="D3" s="192"/>
      <c r="E3" s="192"/>
      <c r="F3" s="192"/>
      <c r="G3" s="192"/>
      <c r="H3" s="192"/>
      <c r="I3" s="192"/>
      <c r="J3" s="178"/>
    </row>
    <row r="4" spans="4:10" s="9" customFormat="1" ht="12">
      <c r="D4" s="10"/>
      <c r="E4" s="10"/>
      <c r="F4" s="10"/>
      <c r="G4" s="10"/>
      <c r="H4" s="10"/>
      <c r="I4" s="10"/>
      <c r="J4" s="10"/>
    </row>
    <row r="5" s="9" customFormat="1" ht="12"/>
    <row r="6" s="9" customFormat="1" ht="12"/>
    <row r="7" s="9" customFormat="1" ht="12"/>
    <row r="8" s="9" customFormat="1" ht="12"/>
    <row r="9" spans="6:9" s="9" customFormat="1" ht="12">
      <c r="F9" s="4" t="s">
        <v>16</v>
      </c>
      <c r="G9" s="4"/>
      <c r="H9" s="4"/>
      <c r="I9" s="4"/>
    </row>
    <row r="10" spans="6:9" ht="12.75">
      <c r="F10" s="169">
        <f>+G11/PPTO!J30</f>
        <v>0.6370473881057087</v>
      </c>
      <c r="G10" s="170" t="s">
        <v>41</v>
      </c>
      <c r="H10" s="4" t="s">
        <v>138</v>
      </c>
      <c r="I10" s="4"/>
    </row>
    <row r="11" spans="6:9" ht="12.75">
      <c r="F11" s="171" t="s">
        <v>12</v>
      </c>
      <c r="G11" s="172">
        <f>SUM(G12:G14)</f>
        <v>15500000000</v>
      </c>
      <c r="H11" s="173">
        <f>+PPTO!P26</f>
        <v>0</v>
      </c>
      <c r="I11" s="173"/>
    </row>
    <row r="12" spans="6:9" ht="12.75">
      <c r="F12" s="1" t="s">
        <v>38</v>
      </c>
      <c r="G12" s="5">
        <f>+PPTO!K26</f>
        <v>1030000000</v>
      </c>
      <c r="H12" s="7">
        <f>+G12/$G$11</f>
        <v>0.0664516129032258</v>
      </c>
      <c r="I12" s="7"/>
    </row>
    <row r="13" spans="6:9" ht="12.75">
      <c r="F13" s="1" t="s">
        <v>34</v>
      </c>
      <c r="G13" s="5">
        <f>+PPTO!L26</f>
        <v>0</v>
      </c>
      <c r="H13" s="7">
        <f>+G13/$G$11</f>
        <v>0</v>
      </c>
      <c r="I13" s="7"/>
    </row>
    <row r="14" spans="6:9" ht="12.75">
      <c r="F14" s="1" t="s">
        <v>35</v>
      </c>
      <c r="G14" s="5">
        <f>+PPTO!N26</f>
        <v>14470000000</v>
      </c>
      <c r="H14" s="7">
        <f>+G14/$G$11</f>
        <v>0.9335483870967742</v>
      </c>
      <c r="I14" s="7"/>
    </row>
    <row r="15" spans="6:9" ht="12.75">
      <c r="F15" s="11"/>
      <c r="G15" s="11"/>
      <c r="H15" s="11"/>
      <c r="I15" s="11"/>
    </row>
    <row r="16" spans="6:9" ht="12.75">
      <c r="F16" s="11"/>
      <c r="G16" s="11"/>
      <c r="H16" s="11"/>
      <c r="I16" s="11"/>
    </row>
    <row r="17" spans="6:9" ht="12.75">
      <c r="F17" s="11"/>
      <c r="G17" s="11"/>
      <c r="H17" s="11"/>
      <c r="I17" s="11"/>
    </row>
    <row r="18" ht="12.75">
      <c r="F18" s="11"/>
    </row>
    <row r="19" ht="12.75">
      <c r="F19" s="11"/>
    </row>
    <row r="20" ht="12.75">
      <c r="F20" s="11"/>
    </row>
    <row r="21" ht="12.75">
      <c r="F21" s="11"/>
    </row>
    <row r="22" ht="12.75">
      <c r="F22" s="11"/>
    </row>
    <row r="23" ht="12.75">
      <c r="F23" s="11"/>
    </row>
    <row r="24" ht="12.75">
      <c r="F24" s="11"/>
    </row>
    <row r="25" spans="6:11" ht="12.75">
      <c r="F25" s="11"/>
      <c r="G25" s="11"/>
      <c r="H25" s="188" t="s">
        <v>34</v>
      </c>
      <c r="I25" s="188"/>
      <c r="J25" s="188" t="s">
        <v>13</v>
      </c>
      <c r="K25" s="188"/>
    </row>
    <row r="26" spans="4:11" ht="12.75">
      <c r="D26" s="4"/>
      <c r="F26" s="11"/>
      <c r="G26" s="4" t="s">
        <v>3</v>
      </c>
      <c r="H26" s="4" t="s">
        <v>41</v>
      </c>
      <c r="I26" s="4" t="s">
        <v>137</v>
      </c>
      <c r="J26" s="4" t="s">
        <v>41</v>
      </c>
      <c r="K26" s="4" t="s">
        <v>137</v>
      </c>
    </row>
    <row r="27" spans="4:11" ht="12.75">
      <c r="D27" s="7"/>
      <c r="F27" s="11"/>
      <c r="G27" s="176" t="s">
        <v>6</v>
      </c>
      <c r="H27" s="5">
        <v>0</v>
      </c>
      <c r="I27" s="7">
        <f>+H27/$G$11</f>
        <v>0</v>
      </c>
      <c r="J27" s="5">
        <v>0</v>
      </c>
      <c r="K27" s="7">
        <f>+J27/$G$11</f>
        <v>0</v>
      </c>
    </row>
    <row r="28" spans="4:11" ht="12.75">
      <c r="D28" s="7"/>
      <c r="F28" s="11"/>
      <c r="G28" s="176" t="s">
        <v>7</v>
      </c>
      <c r="H28" s="5">
        <v>0</v>
      </c>
      <c r="I28" s="7">
        <f>+H28/$G$11</f>
        <v>0</v>
      </c>
      <c r="J28" s="5">
        <v>0</v>
      </c>
      <c r="K28" s="7">
        <f aca="true" t="shared" si="0" ref="K28:K38">+J28/$G$11</f>
        <v>0</v>
      </c>
    </row>
    <row r="29" spans="4:11" ht="12.75">
      <c r="D29" s="7"/>
      <c r="F29" s="11"/>
      <c r="G29" s="176" t="s">
        <v>8</v>
      </c>
      <c r="H29" s="5">
        <v>0</v>
      </c>
      <c r="I29" s="7">
        <f>+H29/$G$11</f>
        <v>0</v>
      </c>
      <c r="J29" s="5">
        <v>0</v>
      </c>
      <c r="K29" s="7">
        <f t="shared" si="0"/>
        <v>0</v>
      </c>
    </row>
    <row r="30" spans="4:11" ht="12.75">
      <c r="D30" s="7"/>
      <c r="F30" s="11"/>
      <c r="G30" s="176" t="s">
        <v>9</v>
      </c>
      <c r="H30" s="5">
        <v>0</v>
      </c>
      <c r="I30" s="7">
        <f aca="true" t="shared" si="1" ref="I30:I38">+H30/$G$11</f>
        <v>0</v>
      </c>
      <c r="J30" s="5">
        <v>0</v>
      </c>
      <c r="K30" s="7">
        <f t="shared" si="0"/>
        <v>0</v>
      </c>
    </row>
    <row r="31" spans="4:11" ht="12.75">
      <c r="D31" s="7"/>
      <c r="F31" s="11"/>
      <c r="G31" s="176" t="s">
        <v>10</v>
      </c>
      <c r="H31" s="5">
        <v>0</v>
      </c>
      <c r="I31" s="7">
        <f t="shared" si="1"/>
        <v>0</v>
      </c>
      <c r="J31" s="5">
        <v>0</v>
      </c>
      <c r="K31" s="7">
        <f t="shared" si="0"/>
        <v>0</v>
      </c>
    </row>
    <row r="32" spans="4:11" ht="12.75">
      <c r="D32" s="7"/>
      <c r="F32" s="11"/>
      <c r="G32" s="176" t="s">
        <v>24</v>
      </c>
      <c r="H32" s="5">
        <v>0</v>
      </c>
      <c r="I32" s="7">
        <f t="shared" si="1"/>
        <v>0</v>
      </c>
      <c r="J32" s="5">
        <v>0</v>
      </c>
      <c r="K32" s="7">
        <f t="shared" si="0"/>
        <v>0</v>
      </c>
    </row>
    <row r="33" spans="4:11" ht="12.75">
      <c r="D33" s="7"/>
      <c r="F33" s="11"/>
      <c r="G33" s="176" t="s">
        <v>0</v>
      </c>
      <c r="H33" s="5">
        <v>0</v>
      </c>
      <c r="I33" s="7">
        <f t="shared" si="1"/>
        <v>0</v>
      </c>
      <c r="J33" s="5">
        <v>0</v>
      </c>
      <c r="K33" s="7">
        <f t="shared" si="0"/>
        <v>0</v>
      </c>
    </row>
    <row r="34" spans="4:11" ht="12.75">
      <c r="D34" s="7"/>
      <c r="F34" s="11"/>
      <c r="G34" s="176" t="s">
        <v>1</v>
      </c>
      <c r="H34" s="5">
        <v>0</v>
      </c>
      <c r="I34" s="7">
        <f t="shared" si="1"/>
        <v>0</v>
      </c>
      <c r="J34" s="5">
        <v>0</v>
      </c>
      <c r="K34" s="7">
        <f t="shared" si="0"/>
        <v>0</v>
      </c>
    </row>
    <row r="35" spans="6:11" ht="12.75">
      <c r="F35" s="11"/>
      <c r="G35" s="176" t="s">
        <v>23</v>
      </c>
      <c r="H35" s="5">
        <v>0</v>
      </c>
      <c r="I35" s="7">
        <f t="shared" si="1"/>
        <v>0</v>
      </c>
      <c r="J35" s="5">
        <v>0</v>
      </c>
      <c r="K35" s="7">
        <f t="shared" si="0"/>
        <v>0</v>
      </c>
    </row>
    <row r="36" spans="2:11" ht="12.75">
      <c r="B36" s="12"/>
      <c r="C36" s="12"/>
      <c r="F36" s="11"/>
      <c r="G36" s="176" t="s">
        <v>4</v>
      </c>
      <c r="H36" s="5">
        <v>0</v>
      </c>
      <c r="I36" s="7">
        <f t="shared" si="1"/>
        <v>0</v>
      </c>
      <c r="J36" s="5">
        <v>0</v>
      </c>
      <c r="K36" s="7">
        <f t="shared" si="0"/>
        <v>0</v>
      </c>
    </row>
    <row r="37" spans="3:11" ht="12.75">
      <c r="C37" s="3"/>
      <c r="F37" s="11"/>
      <c r="G37" s="176" t="s">
        <v>5</v>
      </c>
      <c r="H37" s="5">
        <v>0</v>
      </c>
      <c r="I37" s="7">
        <f t="shared" si="1"/>
        <v>0</v>
      </c>
      <c r="J37" s="5">
        <v>0</v>
      </c>
      <c r="K37" s="7">
        <f t="shared" si="0"/>
        <v>0</v>
      </c>
    </row>
    <row r="38" spans="6:11" ht="12.75">
      <c r="F38" s="11"/>
      <c r="G38" s="176" t="s">
        <v>18</v>
      </c>
      <c r="H38" s="5">
        <v>0</v>
      </c>
      <c r="I38" s="7">
        <f t="shared" si="1"/>
        <v>0</v>
      </c>
      <c r="J38" s="5">
        <v>0</v>
      </c>
      <c r="K38" s="7">
        <f t="shared" si="0"/>
        <v>0</v>
      </c>
    </row>
    <row r="39" spans="6:11" ht="12.75">
      <c r="F39" s="11"/>
      <c r="G39" s="4" t="s">
        <v>2</v>
      </c>
      <c r="H39" s="172">
        <f>SUM(H27:H38)</f>
        <v>0</v>
      </c>
      <c r="I39" s="7"/>
      <c r="J39" s="172">
        <f>SUM(J27:J38)</f>
        <v>0</v>
      </c>
      <c r="K39" s="173"/>
    </row>
    <row r="40" spans="6:7" ht="12.75">
      <c r="F40" s="11"/>
      <c r="G40" s="176"/>
    </row>
    <row r="41" ht="12.75">
      <c r="G41" s="176"/>
    </row>
    <row r="42" ht="12.75">
      <c r="G42" s="176"/>
    </row>
    <row r="43" spans="2:7" ht="12.75">
      <c r="B43" s="6"/>
      <c r="C43" s="5"/>
      <c r="D43" s="5"/>
      <c r="E43" s="7"/>
      <c r="G43" s="176"/>
    </row>
    <row r="44" ht="12.75">
      <c r="G44" s="176"/>
    </row>
    <row r="45" ht="12.75">
      <c r="G45" s="176"/>
    </row>
    <row r="46" ht="12.75">
      <c r="G46" s="176"/>
    </row>
    <row r="47" ht="12.75">
      <c r="G47" s="176"/>
    </row>
    <row r="48" ht="12.75">
      <c r="G48" s="176"/>
    </row>
    <row r="49" ht="12.75">
      <c r="G49" s="4"/>
    </row>
  </sheetData>
  <sheetProtection/>
  <mergeCells count="5">
    <mergeCell ref="A1:I1"/>
    <mergeCell ref="A2:I2"/>
    <mergeCell ref="A3:I3"/>
    <mergeCell ref="H25:I25"/>
    <mergeCell ref="J25:K25"/>
  </mergeCells>
  <printOptions/>
  <pageMargins left="0.7480314960629921" right="0.7480314960629921" top="0.984251968503937" bottom="0.984251968503937" header="0" footer="0"/>
  <pageSetup horizontalDpi="600" verticalDpi="600" orientation="landscape" paperSize="136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pane ySplit="4" topLeftCell="A5" activePane="bottomLeft" state="frozen"/>
      <selection pane="topLeft" activeCell="L21" sqref="L21"/>
      <selection pane="bottomLeft" activeCell="A1" sqref="A1:P1"/>
    </sheetView>
  </sheetViews>
  <sheetFormatPr defaultColWidth="11.421875" defaultRowHeight="12.75"/>
  <cols>
    <col min="1" max="1" width="3.57421875" style="25" bestFit="1" customWidth="1"/>
    <col min="2" max="2" width="4.8515625" style="25" customWidth="1"/>
    <col min="3" max="3" width="2.57421875" style="25" bestFit="1" customWidth="1"/>
    <col min="4" max="4" width="4.00390625" style="25" customWidth="1"/>
    <col min="5" max="6" width="3.00390625" style="25" bestFit="1" customWidth="1"/>
    <col min="7" max="7" width="37.7109375" style="26" customWidth="1"/>
    <col min="8" max="8" width="14.7109375" style="28" customWidth="1"/>
    <col min="9" max="12" width="14.7109375" style="26" customWidth="1"/>
    <col min="13" max="13" width="9.7109375" style="29" customWidth="1"/>
    <col min="14" max="15" width="14.7109375" style="26" customWidth="1"/>
    <col min="16" max="16" width="9.7109375" style="26" customWidth="1"/>
    <col min="17" max="17" width="11.421875" style="26" customWidth="1"/>
    <col min="18" max="18" width="15.7109375" style="26" customWidth="1"/>
    <col min="19" max="16384" width="11.421875" style="26" customWidth="1"/>
  </cols>
  <sheetData>
    <row r="1" spans="1:16" s="22" customFormat="1" ht="18">
      <c r="A1" s="190" t="s">
        <v>47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s="22" customFormat="1" ht="15.75">
      <c r="A2" s="202" t="s">
        <v>142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s="22" customFormat="1" ht="13.5" thickBot="1">
      <c r="A3" s="203" t="s">
        <v>317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48.75" thickBot="1">
      <c r="A4" s="199" t="s">
        <v>126</v>
      </c>
      <c r="B4" s="200"/>
      <c r="C4" s="200"/>
      <c r="D4" s="200"/>
      <c r="E4" s="200"/>
      <c r="F4" s="201"/>
      <c r="G4" s="16" t="s">
        <v>127</v>
      </c>
      <c r="H4" s="17" t="s">
        <v>128</v>
      </c>
      <c r="I4" s="17" t="s">
        <v>129</v>
      </c>
      <c r="J4" s="23" t="s">
        <v>130</v>
      </c>
      <c r="K4" s="17" t="s">
        <v>131</v>
      </c>
      <c r="L4" s="17" t="s">
        <v>132</v>
      </c>
      <c r="M4" s="24" t="s">
        <v>133</v>
      </c>
      <c r="N4" s="17" t="s">
        <v>134</v>
      </c>
      <c r="O4" s="17" t="s">
        <v>135</v>
      </c>
      <c r="P4" s="17" t="s">
        <v>136</v>
      </c>
    </row>
    <row r="5" spans="1:15" ht="13.5" thickBot="1">
      <c r="A5" s="27"/>
      <c r="B5" s="27"/>
      <c r="C5" s="27"/>
      <c r="D5" s="27"/>
      <c r="E5" s="27"/>
      <c r="F5" s="27"/>
      <c r="K5" s="35"/>
      <c r="O5" s="52"/>
    </row>
    <row r="6" spans="1:16" ht="15.75" thickBot="1">
      <c r="A6" s="30"/>
      <c r="B6" s="30"/>
      <c r="C6" s="30"/>
      <c r="D6" s="30"/>
      <c r="E6" s="30"/>
      <c r="F6" s="30"/>
      <c r="G6" s="31" t="s">
        <v>17</v>
      </c>
      <c r="H6" s="39">
        <f>+H8+H17+H21</f>
        <v>8831000000</v>
      </c>
      <c r="I6" s="39">
        <f>+I8+I17+I21</f>
        <v>0</v>
      </c>
      <c r="J6" s="39">
        <f>+J8+J17+J21</f>
        <v>8831000000</v>
      </c>
      <c r="K6" s="39">
        <f>+K8+K17+K21</f>
        <v>3925707122.1299996</v>
      </c>
      <c r="L6" s="39">
        <f>+L8+L17+L21</f>
        <v>2055664967.87</v>
      </c>
      <c r="M6" s="36">
        <f>IF(J6&lt;1,0,+L6/J6)</f>
        <v>0.23277827741705354</v>
      </c>
      <c r="N6" s="39">
        <f>+J6-K6-L6</f>
        <v>2849627910.000001</v>
      </c>
      <c r="O6" s="39">
        <f>+O8+O17+O21</f>
        <v>290286081.87</v>
      </c>
      <c r="P6" s="36">
        <f>IF(J6&lt;1,0,+O6/J6)</f>
        <v>0.032871258279923</v>
      </c>
    </row>
    <row r="7" spans="1:16" s="32" customFormat="1" ht="10.5" customHeight="1">
      <c r="A7" s="18"/>
      <c r="B7" s="18"/>
      <c r="C7" s="18"/>
      <c r="D7" s="18"/>
      <c r="E7" s="18"/>
      <c r="F7" s="18"/>
      <c r="G7" s="19"/>
      <c r="H7" s="40"/>
      <c r="I7" s="40"/>
      <c r="J7" s="40"/>
      <c r="K7" s="40"/>
      <c r="L7" s="40"/>
      <c r="M7" s="41"/>
      <c r="N7" s="40"/>
      <c r="O7" s="40"/>
      <c r="P7" s="41"/>
    </row>
    <row r="8" spans="1:16" ht="13.5" thickBot="1">
      <c r="A8" s="74">
        <v>1</v>
      </c>
      <c r="B8" s="77"/>
      <c r="C8" s="77"/>
      <c r="D8" s="77"/>
      <c r="E8" s="77"/>
      <c r="F8" s="77"/>
      <c r="G8" s="77" t="s">
        <v>25</v>
      </c>
      <c r="H8" s="78">
        <f>+H9+H14+H15</f>
        <v>5292000000</v>
      </c>
      <c r="I8" s="78">
        <f>+I9+I14+I15</f>
        <v>0</v>
      </c>
      <c r="J8" s="78">
        <f>+J9+J14+J15</f>
        <v>5292000000</v>
      </c>
      <c r="K8" s="78">
        <f>+K9+K14+K15</f>
        <v>3855540662.1299996</v>
      </c>
      <c r="L8" s="78">
        <f>+L9+L14+L15</f>
        <v>445139337.87</v>
      </c>
      <c r="M8" s="79">
        <f>IF(J8&lt;1,0,+L8/J8)</f>
        <v>0.08411552113945578</v>
      </c>
      <c r="N8" s="78">
        <f>+N9+N14+N15</f>
        <v>991320000</v>
      </c>
      <c r="O8" s="78">
        <f>+O9+O14+O15</f>
        <v>231699337.87</v>
      </c>
      <c r="P8" s="79">
        <f aca="true" t="shared" si="0" ref="P8:P19">IF(J8&lt;1,0,+O8/J8)</f>
        <v>0.04378294366402116</v>
      </c>
    </row>
    <row r="9" spans="1:16" s="66" customFormat="1" ht="13.5" thickTop="1">
      <c r="A9" s="102">
        <v>1</v>
      </c>
      <c r="B9" s="103">
        <v>0</v>
      </c>
      <c r="C9" s="103">
        <v>1</v>
      </c>
      <c r="D9" s="109"/>
      <c r="E9" s="109"/>
      <c r="F9" s="109"/>
      <c r="G9" s="83" t="s">
        <v>26</v>
      </c>
      <c r="H9" s="84">
        <f>SUM(H10:H13)</f>
        <v>3134000000</v>
      </c>
      <c r="I9" s="84">
        <f>SUM(I10:I13)</f>
        <v>0</v>
      </c>
      <c r="J9" s="84">
        <f>SUM(J10:J13)</f>
        <v>3134000000</v>
      </c>
      <c r="K9" s="84">
        <f>SUM(K10:K13)</f>
        <v>2747673751.1299996</v>
      </c>
      <c r="L9" s="84">
        <f>SUM(L10:L13)</f>
        <v>175326248.87</v>
      </c>
      <c r="M9" s="85">
        <f aca="true" t="shared" si="1" ref="M9:M19">IF(J9&lt;1,0,+L9/J9)</f>
        <v>0.05594328298340779</v>
      </c>
      <c r="N9" s="84">
        <f>SUM(N10:N13)</f>
        <v>211000000</v>
      </c>
      <c r="O9" s="84">
        <f>SUM(O10:O13)</f>
        <v>175326248.87</v>
      </c>
      <c r="P9" s="86">
        <f t="shared" si="0"/>
        <v>0.05594328298340779</v>
      </c>
    </row>
    <row r="10" spans="1:16" s="66" customFormat="1" ht="12.75">
      <c r="A10" s="104">
        <v>1</v>
      </c>
      <c r="B10" s="105">
        <v>0</v>
      </c>
      <c r="C10" s="105">
        <v>1</v>
      </c>
      <c r="D10" s="105">
        <v>1</v>
      </c>
      <c r="E10" s="105"/>
      <c r="F10" s="110">
        <v>10</v>
      </c>
      <c r="G10" s="54" t="s">
        <v>27</v>
      </c>
      <c r="H10" s="60">
        <v>1973000000</v>
      </c>
      <c r="I10" s="60"/>
      <c r="J10" s="64">
        <f aca="true" t="shared" si="2" ref="J10:J15">+I10+H10</f>
        <v>1973000000</v>
      </c>
      <c r="K10" s="64">
        <f>+SIIF!U5-SIIF!W5</f>
        <v>1827795100</v>
      </c>
      <c r="L10" s="64">
        <f>+SIIF!W5</f>
        <v>145204900</v>
      </c>
      <c r="M10" s="65">
        <f t="shared" si="1"/>
        <v>0.07359599594526102</v>
      </c>
      <c r="N10" s="64">
        <f aca="true" t="shared" si="3" ref="N10:N15">+J10-K10-L10</f>
        <v>0</v>
      </c>
      <c r="O10" s="64">
        <f>+SIIF!X5</f>
        <v>145204900</v>
      </c>
      <c r="P10" s="87">
        <f t="shared" si="0"/>
        <v>0.07359599594526102</v>
      </c>
    </row>
    <row r="11" spans="1:16" s="66" customFormat="1" ht="12.75">
      <c r="A11" s="104">
        <v>1</v>
      </c>
      <c r="B11" s="105">
        <v>0</v>
      </c>
      <c r="C11" s="105">
        <v>1</v>
      </c>
      <c r="D11" s="105">
        <v>4</v>
      </c>
      <c r="E11" s="110"/>
      <c r="F11" s="110">
        <v>10</v>
      </c>
      <c r="G11" s="54" t="s">
        <v>28</v>
      </c>
      <c r="H11" s="60">
        <v>455000000</v>
      </c>
      <c r="I11" s="60"/>
      <c r="J11" s="64">
        <f t="shared" si="2"/>
        <v>455000000</v>
      </c>
      <c r="K11" s="64">
        <f>+SIIF!U6-SIIF!W6</f>
        <v>426649594.78</v>
      </c>
      <c r="L11" s="64">
        <f>+SIIF!W6</f>
        <v>28350405.22</v>
      </c>
      <c r="M11" s="65">
        <f t="shared" si="1"/>
        <v>0.0623085829010989</v>
      </c>
      <c r="N11" s="64">
        <f t="shared" si="3"/>
        <v>2.9802322387695312E-08</v>
      </c>
      <c r="O11" s="64">
        <f>+SIIF!X6</f>
        <v>28350405.22</v>
      </c>
      <c r="P11" s="87">
        <f t="shared" si="0"/>
        <v>0.0623085829010989</v>
      </c>
    </row>
    <row r="12" spans="1:16" s="66" customFormat="1" ht="12.75">
      <c r="A12" s="104">
        <v>1</v>
      </c>
      <c r="B12" s="105">
        <v>0</v>
      </c>
      <c r="C12" s="105">
        <v>1</v>
      </c>
      <c r="D12" s="105">
        <v>5</v>
      </c>
      <c r="E12" s="110"/>
      <c r="F12" s="110">
        <v>10</v>
      </c>
      <c r="G12" s="54" t="s">
        <v>29</v>
      </c>
      <c r="H12" s="60">
        <v>706000000</v>
      </c>
      <c r="I12" s="60"/>
      <c r="J12" s="64">
        <f t="shared" si="2"/>
        <v>706000000</v>
      </c>
      <c r="K12" s="64">
        <f>+SIIF!U7-SIIF!W7</f>
        <v>493229056.35</v>
      </c>
      <c r="L12" s="64">
        <f>+SIIF!W7</f>
        <v>1770943.65</v>
      </c>
      <c r="M12" s="65">
        <f t="shared" si="1"/>
        <v>0.0025084187677053824</v>
      </c>
      <c r="N12" s="64">
        <f t="shared" si="3"/>
        <v>210999999.99999997</v>
      </c>
      <c r="O12" s="64">
        <f>+SIIF!X7</f>
        <v>1770943.65</v>
      </c>
      <c r="P12" s="87">
        <f t="shared" si="0"/>
        <v>0.0025084187677053824</v>
      </c>
    </row>
    <row r="13" spans="1:16" s="66" customFormat="1" ht="22.5">
      <c r="A13" s="104">
        <v>1</v>
      </c>
      <c r="B13" s="105">
        <v>0</v>
      </c>
      <c r="C13" s="105">
        <v>1</v>
      </c>
      <c r="D13" s="105">
        <v>9</v>
      </c>
      <c r="E13" s="110"/>
      <c r="F13" s="110">
        <v>10</v>
      </c>
      <c r="G13" s="54" t="s">
        <v>30</v>
      </c>
      <c r="H13" s="60">
        <v>0</v>
      </c>
      <c r="I13" s="60">
        <v>0</v>
      </c>
      <c r="J13" s="64">
        <f t="shared" si="2"/>
        <v>0</v>
      </c>
      <c r="K13" s="64">
        <v>0</v>
      </c>
      <c r="L13" s="64">
        <v>0</v>
      </c>
      <c r="M13" s="65">
        <f t="shared" si="1"/>
        <v>0</v>
      </c>
      <c r="N13" s="64">
        <f t="shared" si="3"/>
        <v>0</v>
      </c>
      <c r="O13" s="64">
        <v>0</v>
      </c>
      <c r="P13" s="87">
        <f t="shared" si="0"/>
        <v>0</v>
      </c>
    </row>
    <row r="14" spans="1:18" s="66" customFormat="1" ht="12.75">
      <c r="A14" s="104">
        <v>1</v>
      </c>
      <c r="B14" s="105">
        <v>0</v>
      </c>
      <c r="C14" s="105">
        <v>2</v>
      </c>
      <c r="D14" s="110"/>
      <c r="E14" s="110"/>
      <c r="F14" s="110">
        <v>10</v>
      </c>
      <c r="G14" s="54" t="s">
        <v>31</v>
      </c>
      <c r="H14" s="60">
        <v>1200000000</v>
      </c>
      <c r="I14" s="60"/>
      <c r="J14" s="64">
        <f t="shared" si="2"/>
        <v>1200000000</v>
      </c>
      <c r="K14" s="64">
        <f>+SIIF!U8-SIIF!W8</f>
        <v>306240000</v>
      </c>
      <c r="L14" s="64">
        <f>+SIIF!W8</f>
        <v>213440000</v>
      </c>
      <c r="M14" s="65">
        <f t="shared" si="1"/>
        <v>0.17786666666666667</v>
      </c>
      <c r="N14" s="64">
        <f t="shared" si="3"/>
        <v>680320000</v>
      </c>
      <c r="O14" s="64">
        <f>+SIIF!X8</f>
        <v>0</v>
      </c>
      <c r="P14" s="87">
        <f t="shared" si="0"/>
        <v>0</v>
      </c>
      <c r="R14" s="94"/>
    </row>
    <row r="15" spans="1:16" s="66" customFormat="1" ht="22.5">
      <c r="A15" s="104">
        <v>1</v>
      </c>
      <c r="B15" s="105">
        <v>0</v>
      </c>
      <c r="C15" s="105">
        <v>5</v>
      </c>
      <c r="D15" s="110"/>
      <c r="E15" s="110"/>
      <c r="F15" s="110">
        <v>10</v>
      </c>
      <c r="G15" s="54" t="s">
        <v>32</v>
      </c>
      <c r="H15" s="60">
        <v>958000000</v>
      </c>
      <c r="I15" s="60"/>
      <c r="J15" s="64">
        <f t="shared" si="2"/>
        <v>958000000</v>
      </c>
      <c r="K15" s="64">
        <f>+SIIF!U9-SIIF!W9</f>
        <v>801626911</v>
      </c>
      <c r="L15" s="64">
        <f>+SIIF!W9</f>
        <v>56373089</v>
      </c>
      <c r="M15" s="65">
        <f t="shared" si="1"/>
        <v>0.05884456054279749</v>
      </c>
      <c r="N15" s="64">
        <f t="shared" si="3"/>
        <v>100000000</v>
      </c>
      <c r="O15" s="64">
        <f>+SIIF!X9</f>
        <v>56373089</v>
      </c>
      <c r="P15" s="87">
        <f t="shared" si="0"/>
        <v>0.05884456054279749</v>
      </c>
    </row>
    <row r="16" spans="1:16" ht="12.75">
      <c r="A16" s="106"/>
      <c r="B16" s="106"/>
      <c r="C16" s="106"/>
      <c r="D16" s="106"/>
      <c r="E16" s="111"/>
      <c r="F16" s="106"/>
      <c r="G16" s="14"/>
      <c r="H16" s="42"/>
      <c r="I16" s="42"/>
      <c r="J16" s="43"/>
      <c r="K16" s="43"/>
      <c r="L16" s="43"/>
      <c r="M16" s="44"/>
      <c r="N16" s="43"/>
      <c r="O16" s="43"/>
      <c r="P16" s="44"/>
    </row>
    <row r="17" spans="1:16" ht="13.5" thickBot="1">
      <c r="A17" s="107">
        <v>2</v>
      </c>
      <c r="B17" s="107"/>
      <c r="C17" s="107"/>
      <c r="D17" s="107"/>
      <c r="E17" s="107"/>
      <c r="F17" s="107"/>
      <c r="G17" s="75" t="s">
        <v>19</v>
      </c>
      <c r="H17" s="76">
        <f>+H18+H19</f>
        <v>3506000000</v>
      </c>
      <c r="I17" s="76">
        <f>+I18+I19</f>
        <v>0</v>
      </c>
      <c r="J17" s="76">
        <f>+J18+J19</f>
        <v>3506000000</v>
      </c>
      <c r="K17" s="76">
        <f>+K18+K19</f>
        <v>70166460</v>
      </c>
      <c r="L17" s="76">
        <f>+L18+L19</f>
        <v>1610525630</v>
      </c>
      <c r="M17" s="70">
        <f t="shared" si="1"/>
        <v>0.45936270108385624</v>
      </c>
      <c r="N17" s="76">
        <f>+N18+N19</f>
        <v>1825307910</v>
      </c>
      <c r="O17" s="76">
        <f>+O18+O19</f>
        <v>58586744</v>
      </c>
      <c r="P17" s="70">
        <f t="shared" si="0"/>
        <v>0.016710423274386765</v>
      </c>
    </row>
    <row r="18" spans="1:16" s="66" customFormat="1" ht="13.5" thickTop="1">
      <c r="A18" s="102">
        <v>2</v>
      </c>
      <c r="B18" s="103">
        <v>0</v>
      </c>
      <c r="C18" s="103">
        <v>3</v>
      </c>
      <c r="D18" s="103"/>
      <c r="E18" s="103"/>
      <c r="F18" s="103"/>
      <c r="G18" s="88" t="s">
        <v>40</v>
      </c>
      <c r="H18" s="89">
        <v>6000000</v>
      </c>
      <c r="I18" s="89">
        <v>0</v>
      </c>
      <c r="J18" s="90">
        <f>+I18+H18</f>
        <v>6000000</v>
      </c>
      <c r="K18" s="90">
        <f>+SIIF!U10-SIIF!W10</f>
        <v>0</v>
      </c>
      <c r="L18" s="90">
        <f>+SIIF!W10</f>
        <v>0</v>
      </c>
      <c r="M18" s="91">
        <f t="shared" si="1"/>
        <v>0</v>
      </c>
      <c r="N18" s="90">
        <f>+J18-K18-L18</f>
        <v>6000000</v>
      </c>
      <c r="O18" s="90">
        <f>+SIIF!X10</f>
        <v>0</v>
      </c>
      <c r="P18" s="92">
        <f t="shared" si="0"/>
        <v>0</v>
      </c>
    </row>
    <row r="19" spans="1:18" s="66" customFormat="1" ht="12.75">
      <c r="A19" s="104">
        <v>2</v>
      </c>
      <c r="B19" s="105">
        <v>0</v>
      </c>
      <c r="C19" s="105">
        <v>4</v>
      </c>
      <c r="D19" s="105"/>
      <c r="E19" s="105"/>
      <c r="F19" s="105"/>
      <c r="G19" s="53" t="s">
        <v>42</v>
      </c>
      <c r="H19" s="45">
        <v>3500000000</v>
      </c>
      <c r="I19" s="45"/>
      <c r="J19" s="64">
        <f>+I19+H19</f>
        <v>3500000000</v>
      </c>
      <c r="K19" s="90">
        <f>+SIIF!U11-SIIF!W11</f>
        <v>70166460</v>
      </c>
      <c r="L19" s="64">
        <f>+SIIF!W11</f>
        <v>1610525630</v>
      </c>
      <c r="M19" s="65">
        <f t="shared" si="1"/>
        <v>0.46015018</v>
      </c>
      <c r="N19" s="82">
        <f>+J19-K19-L19</f>
        <v>1819307910</v>
      </c>
      <c r="O19" s="90">
        <f>+SIIF!X11</f>
        <v>58586744</v>
      </c>
      <c r="P19" s="55">
        <f t="shared" si="0"/>
        <v>0.016739069714285713</v>
      </c>
      <c r="R19" s="94"/>
    </row>
    <row r="20" spans="1:16" ht="12.75">
      <c r="A20" s="108"/>
      <c r="B20" s="108"/>
      <c r="C20" s="108"/>
      <c r="D20" s="108"/>
      <c r="E20" s="108"/>
      <c r="F20" s="108"/>
      <c r="G20" s="57"/>
      <c r="H20" s="47"/>
      <c r="I20" s="47"/>
      <c r="J20" s="48"/>
      <c r="K20" s="43"/>
      <c r="L20" s="43"/>
      <c r="M20" s="44"/>
      <c r="N20" s="48"/>
      <c r="O20" s="43"/>
      <c r="P20" s="49"/>
    </row>
    <row r="21" spans="1:16" ht="13.5" thickBot="1">
      <c r="A21" s="112">
        <v>3</v>
      </c>
      <c r="B21" s="112"/>
      <c r="C21" s="112"/>
      <c r="D21" s="112"/>
      <c r="E21" s="112"/>
      <c r="F21" s="112"/>
      <c r="G21" s="68" t="s">
        <v>20</v>
      </c>
      <c r="H21" s="69">
        <f>+H22</f>
        <v>33000000</v>
      </c>
      <c r="I21" s="69">
        <f aca="true" t="shared" si="4" ref="I21:L23">+I22</f>
        <v>0</v>
      </c>
      <c r="J21" s="69">
        <f t="shared" si="4"/>
        <v>33000000</v>
      </c>
      <c r="K21" s="69">
        <f t="shared" si="4"/>
        <v>0</v>
      </c>
      <c r="L21" s="69">
        <f t="shared" si="4"/>
        <v>0</v>
      </c>
      <c r="M21" s="70">
        <f>IF(J21&lt;1,0,+L21/J21)</f>
        <v>0</v>
      </c>
      <c r="N21" s="69">
        <f aca="true" t="shared" si="5" ref="N21:O23">+N22</f>
        <v>33000000</v>
      </c>
      <c r="O21" s="69">
        <f t="shared" si="5"/>
        <v>0</v>
      </c>
      <c r="P21" s="70">
        <f>IF(J21&lt;1,0,+O21/J21)</f>
        <v>0</v>
      </c>
    </row>
    <row r="22" spans="1:16" ht="13.5" thickTop="1">
      <c r="A22" s="113">
        <v>3</v>
      </c>
      <c r="B22" s="114">
        <v>2</v>
      </c>
      <c r="C22" s="114"/>
      <c r="D22" s="114"/>
      <c r="E22" s="114"/>
      <c r="F22" s="114"/>
      <c r="G22" s="61" t="s">
        <v>21</v>
      </c>
      <c r="H22" s="71">
        <f>+H23</f>
        <v>33000000</v>
      </c>
      <c r="I22" s="71">
        <f t="shared" si="4"/>
        <v>0</v>
      </c>
      <c r="J22" s="71">
        <f t="shared" si="4"/>
        <v>33000000</v>
      </c>
      <c r="K22" s="71">
        <f t="shared" si="4"/>
        <v>0</v>
      </c>
      <c r="L22" s="71">
        <f t="shared" si="4"/>
        <v>0</v>
      </c>
      <c r="M22" s="72">
        <f>IF(J22&lt;1,0,+L22/J22)</f>
        <v>0</v>
      </c>
      <c r="N22" s="71">
        <f t="shared" si="5"/>
        <v>33000000</v>
      </c>
      <c r="O22" s="71">
        <f t="shared" si="5"/>
        <v>0</v>
      </c>
      <c r="P22" s="73">
        <f>IF(J22&lt;1,0,+O22/J22)</f>
        <v>0</v>
      </c>
    </row>
    <row r="23" spans="1:16" ht="12.75">
      <c r="A23" s="115">
        <v>3</v>
      </c>
      <c r="B23" s="116">
        <v>2</v>
      </c>
      <c r="C23" s="116">
        <v>1</v>
      </c>
      <c r="D23" s="116"/>
      <c r="E23" s="116"/>
      <c r="F23" s="116"/>
      <c r="G23" s="21" t="s">
        <v>22</v>
      </c>
      <c r="H23" s="50">
        <f>+H24</f>
        <v>33000000</v>
      </c>
      <c r="I23" s="50">
        <f t="shared" si="4"/>
        <v>0</v>
      </c>
      <c r="J23" s="50">
        <f t="shared" si="4"/>
        <v>33000000</v>
      </c>
      <c r="K23" s="50">
        <f t="shared" si="4"/>
        <v>0</v>
      </c>
      <c r="L23" s="50">
        <f t="shared" si="4"/>
        <v>0</v>
      </c>
      <c r="M23" s="51">
        <f>IF(J23&lt;1,0,+L23/J23)</f>
        <v>0</v>
      </c>
      <c r="N23" s="50">
        <f t="shared" si="5"/>
        <v>33000000</v>
      </c>
      <c r="O23" s="50">
        <f t="shared" si="5"/>
        <v>0</v>
      </c>
      <c r="P23" s="56">
        <f>IF(J23&lt;1,0,+O23/J23)</f>
        <v>0</v>
      </c>
    </row>
    <row r="24" spans="1:16" s="32" customFormat="1" ht="12.75">
      <c r="A24" s="117">
        <v>3</v>
      </c>
      <c r="B24" s="118">
        <v>2</v>
      </c>
      <c r="C24" s="118">
        <v>1</v>
      </c>
      <c r="D24" s="118">
        <v>1</v>
      </c>
      <c r="E24" s="118"/>
      <c r="F24" s="118">
        <v>11</v>
      </c>
      <c r="G24" s="20" t="s">
        <v>44</v>
      </c>
      <c r="H24" s="38">
        <v>33000000</v>
      </c>
      <c r="I24" s="38"/>
      <c r="J24" s="46">
        <f>+I24+H24</f>
        <v>33000000</v>
      </c>
      <c r="K24" s="64">
        <f>+SIIF!U12-SIIF!W12</f>
        <v>0</v>
      </c>
      <c r="L24" s="64">
        <f>+SIIF!W12</f>
        <v>0</v>
      </c>
      <c r="M24" s="37">
        <f>IF(J24&lt;1,0,+L24/J24)</f>
        <v>0</v>
      </c>
      <c r="N24" s="38">
        <f>+J24-K24-L24</f>
        <v>33000000</v>
      </c>
      <c r="O24" s="64">
        <f>+SIIF!X12</f>
        <v>0</v>
      </c>
      <c r="P24" s="67">
        <f>IF(J24&lt;1,0,+O24/J24)</f>
        <v>0</v>
      </c>
    </row>
    <row r="25" spans="8:16" ht="13.5" thickBot="1">
      <c r="H25" s="33"/>
      <c r="I25" s="33"/>
      <c r="J25" s="33"/>
      <c r="K25" s="33"/>
      <c r="L25" s="33"/>
      <c r="M25" s="34"/>
      <c r="N25" s="33"/>
      <c r="O25" s="33"/>
      <c r="P25" s="34"/>
    </row>
    <row r="26" spans="1:16" ht="15.75" thickBot="1">
      <c r="A26" s="30"/>
      <c r="B26" s="30"/>
      <c r="C26" s="30"/>
      <c r="D26" s="30"/>
      <c r="E26" s="30"/>
      <c r="F26" s="30"/>
      <c r="G26" s="31" t="s">
        <v>16</v>
      </c>
      <c r="H26" s="39">
        <f>+H28</f>
        <v>15500000000</v>
      </c>
      <c r="I26" s="39">
        <f aca="true" t="shared" si="6" ref="I26:O26">+I28</f>
        <v>0</v>
      </c>
      <c r="J26" s="39">
        <f t="shared" si="6"/>
        <v>15500000000</v>
      </c>
      <c r="K26" s="39">
        <f t="shared" si="6"/>
        <v>1030000000</v>
      </c>
      <c r="L26" s="39">
        <f t="shared" si="6"/>
        <v>0</v>
      </c>
      <c r="M26" s="36">
        <f>IF(J26&lt;1,0,+L26/J26)</f>
        <v>0</v>
      </c>
      <c r="N26" s="39">
        <f t="shared" si="6"/>
        <v>14470000000</v>
      </c>
      <c r="O26" s="39">
        <f t="shared" si="6"/>
        <v>0</v>
      </c>
      <c r="P26" s="36">
        <f>IF(J26&lt;1,0,+O26/J26)</f>
        <v>0</v>
      </c>
    </row>
    <row r="27" spans="8:16" ht="12.75">
      <c r="H27" s="33"/>
      <c r="I27" s="33"/>
      <c r="J27" s="33"/>
      <c r="K27" s="33"/>
      <c r="L27" s="33"/>
      <c r="M27" s="34"/>
      <c r="N27" s="33"/>
      <c r="O27" s="33"/>
      <c r="P27" s="34"/>
    </row>
    <row r="28" spans="1:17" s="22" customFormat="1" ht="22.5">
      <c r="A28" s="63">
        <v>520</v>
      </c>
      <c r="B28" s="63" t="s">
        <v>46</v>
      </c>
      <c r="C28" s="63" t="s">
        <v>45</v>
      </c>
      <c r="D28" s="63"/>
      <c r="E28" s="63"/>
      <c r="F28" s="63">
        <v>20</v>
      </c>
      <c r="G28" s="81" t="s">
        <v>316</v>
      </c>
      <c r="H28" s="62">
        <v>15500000000</v>
      </c>
      <c r="I28" s="62"/>
      <c r="J28" s="62">
        <f>+H28+I28</f>
        <v>15500000000</v>
      </c>
      <c r="K28" s="64">
        <f>+SIIF!U13-SIIF!W13</f>
        <v>1030000000</v>
      </c>
      <c r="L28" s="64">
        <f>+SIIF!W13</f>
        <v>0</v>
      </c>
      <c r="M28" s="65">
        <f>IF(J28&lt;1,0,+L28/J28)</f>
        <v>0</v>
      </c>
      <c r="N28" s="62">
        <f>+J28-K28-L28</f>
        <v>14470000000</v>
      </c>
      <c r="O28" s="64">
        <f>+SIIF!X13</f>
        <v>0</v>
      </c>
      <c r="P28" s="80">
        <f>IF(J28&lt;1,0,+O28/J28)</f>
        <v>0</v>
      </c>
      <c r="Q28" s="15"/>
    </row>
    <row r="29" spans="8:16" ht="13.5" thickBot="1">
      <c r="H29" s="33"/>
      <c r="I29" s="33"/>
      <c r="J29" s="33"/>
      <c r="K29" s="33"/>
      <c r="L29" s="33"/>
      <c r="M29" s="34"/>
      <c r="N29" s="33"/>
      <c r="O29" s="33"/>
      <c r="P29" s="34"/>
    </row>
    <row r="30" spans="1:16" ht="15.75" thickBot="1">
      <c r="A30" s="30"/>
      <c r="B30" s="30"/>
      <c r="C30" s="30"/>
      <c r="D30" s="30"/>
      <c r="E30" s="30"/>
      <c r="F30" s="30"/>
      <c r="G30" s="31" t="s">
        <v>33</v>
      </c>
      <c r="H30" s="39">
        <f>+H26+H6</f>
        <v>24331000000</v>
      </c>
      <c r="I30" s="39">
        <f aca="true" t="shared" si="7" ref="I30:O30">+I26+I6</f>
        <v>0</v>
      </c>
      <c r="J30" s="39">
        <f t="shared" si="7"/>
        <v>24331000000</v>
      </c>
      <c r="K30" s="39">
        <f t="shared" si="7"/>
        <v>4955707122.129999</v>
      </c>
      <c r="L30" s="39">
        <f t="shared" si="7"/>
        <v>2055664967.87</v>
      </c>
      <c r="M30" s="36">
        <f>IF(J30&lt;1,0,+L30/J30)</f>
        <v>0.08448748378077349</v>
      </c>
      <c r="N30" s="39">
        <f t="shared" si="7"/>
        <v>17319627910</v>
      </c>
      <c r="O30" s="39">
        <f t="shared" si="7"/>
        <v>290286081.87</v>
      </c>
      <c r="P30" s="36">
        <f>IF(J30&lt;1,0,+O30/J30)</f>
        <v>0.011930709048949899</v>
      </c>
    </row>
    <row r="31" spans="10:14" ht="12.75">
      <c r="J31" s="35"/>
      <c r="N31" s="35"/>
    </row>
  </sheetData>
  <sheetProtection/>
  <mergeCells count="4">
    <mergeCell ref="A4:F4"/>
    <mergeCell ref="A1:P1"/>
    <mergeCell ref="A2:P2"/>
    <mergeCell ref="A3:P3"/>
  </mergeCells>
  <printOptions/>
  <pageMargins left="0.984251968503937" right="0" top="0.3937007874015748" bottom="0.3937007874015748" header="0" footer="0"/>
  <pageSetup horizontalDpi="600" verticalDpi="600" orientation="landscape" paperSize="136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8.7109375" style="96" bestFit="1" customWidth="1"/>
    <col min="2" max="3" width="9.00390625" style="96" bestFit="1" customWidth="1"/>
    <col min="4" max="4" width="9.57421875" style="96" bestFit="1" customWidth="1"/>
    <col min="5" max="5" width="12.57421875" style="96" bestFit="1" customWidth="1"/>
    <col min="6" max="6" width="10.00390625" style="96" bestFit="1" customWidth="1"/>
    <col min="7" max="7" width="46.421875" style="96" customWidth="1"/>
    <col min="8" max="8" width="11.00390625" style="96" bestFit="1" customWidth="1"/>
    <col min="9" max="9" width="39.57421875" style="96" customWidth="1"/>
    <col min="10" max="10" width="5.7109375" style="96" bestFit="1" customWidth="1"/>
    <col min="11" max="11" width="9.7109375" style="96" customWidth="1"/>
    <col min="12" max="12" width="3.8515625" style="96" bestFit="1" customWidth="1"/>
    <col min="13" max="13" width="14.140625" style="97" bestFit="1" customWidth="1"/>
    <col min="14" max="14" width="14.8515625" style="97" bestFit="1" customWidth="1"/>
    <col min="15" max="15" width="14.28125" style="97" bestFit="1" customWidth="1"/>
    <col min="16" max="16" width="14.7109375" style="97" bestFit="1" customWidth="1"/>
    <col min="17" max="17" width="48.00390625" style="122" customWidth="1"/>
    <col min="18" max="16384" width="11.421875" style="96" customWidth="1"/>
  </cols>
  <sheetData>
    <row r="1" ht="15.75">
      <c r="A1" s="100" t="s">
        <v>79</v>
      </c>
    </row>
    <row r="3" spans="1:17" s="95" customFormat="1" ht="22.5">
      <c r="A3" s="157" t="s">
        <v>48</v>
      </c>
      <c r="B3" s="157" t="s">
        <v>49</v>
      </c>
      <c r="C3" s="157" t="s">
        <v>50</v>
      </c>
      <c r="D3" s="157" t="s">
        <v>51</v>
      </c>
      <c r="E3" s="157" t="s">
        <v>52</v>
      </c>
      <c r="F3" s="157" t="s">
        <v>53</v>
      </c>
      <c r="G3" s="157" t="s">
        <v>54</v>
      </c>
      <c r="H3" s="157" t="s">
        <v>55</v>
      </c>
      <c r="I3" s="157" t="s">
        <v>56</v>
      </c>
      <c r="J3" s="157" t="s">
        <v>57</v>
      </c>
      <c r="K3" s="157" t="s">
        <v>58</v>
      </c>
      <c r="L3" s="157" t="s">
        <v>59</v>
      </c>
      <c r="M3" s="158" t="s">
        <v>60</v>
      </c>
      <c r="N3" s="158" t="s">
        <v>61</v>
      </c>
      <c r="O3" s="158" t="s">
        <v>62</v>
      </c>
      <c r="P3" s="158" t="s">
        <v>63</v>
      </c>
      <c r="Q3" s="157" t="s">
        <v>64</v>
      </c>
    </row>
    <row r="4" spans="1:17" ht="56.25">
      <c r="A4" s="129" t="s">
        <v>146</v>
      </c>
      <c r="B4" s="129" t="s">
        <v>147</v>
      </c>
      <c r="C4" s="129" t="s">
        <v>148</v>
      </c>
      <c r="D4" s="129" t="s">
        <v>149</v>
      </c>
      <c r="E4" s="129" t="s">
        <v>150</v>
      </c>
      <c r="F4" s="129" t="s">
        <v>65</v>
      </c>
      <c r="G4" s="129" t="s">
        <v>151</v>
      </c>
      <c r="H4" s="129" t="s">
        <v>152</v>
      </c>
      <c r="I4" s="129" t="s">
        <v>153</v>
      </c>
      <c r="J4" s="130" t="s">
        <v>67</v>
      </c>
      <c r="K4" s="130" t="s">
        <v>154</v>
      </c>
      <c r="L4" s="130" t="s">
        <v>68</v>
      </c>
      <c r="M4" s="131">
        <v>229549800</v>
      </c>
      <c r="N4" s="131">
        <v>0</v>
      </c>
      <c r="O4" s="131">
        <v>229549800</v>
      </c>
      <c r="P4" s="131">
        <v>0</v>
      </c>
      <c r="Q4" s="130" t="s">
        <v>155</v>
      </c>
    </row>
    <row r="5" spans="1:17" ht="56.25">
      <c r="A5" s="129" t="s">
        <v>156</v>
      </c>
      <c r="B5" s="129" t="s">
        <v>147</v>
      </c>
      <c r="C5" s="129" t="s">
        <v>157</v>
      </c>
      <c r="D5" s="129" t="s">
        <v>149</v>
      </c>
      <c r="E5" s="129" t="s">
        <v>150</v>
      </c>
      <c r="F5" s="129" t="s">
        <v>65</v>
      </c>
      <c r="G5" s="129" t="s">
        <v>151</v>
      </c>
      <c r="H5" s="129" t="s">
        <v>152</v>
      </c>
      <c r="I5" s="129" t="s">
        <v>153</v>
      </c>
      <c r="J5" s="130" t="s">
        <v>67</v>
      </c>
      <c r="K5" s="130" t="s">
        <v>154</v>
      </c>
      <c r="L5" s="130" t="s">
        <v>68</v>
      </c>
      <c r="M5" s="131">
        <v>1248000000</v>
      </c>
      <c r="N5" s="131">
        <v>0</v>
      </c>
      <c r="O5" s="131">
        <v>1248000000</v>
      </c>
      <c r="P5" s="131">
        <v>0</v>
      </c>
      <c r="Q5" s="130" t="s">
        <v>158</v>
      </c>
    </row>
    <row r="6" spans="1:17" ht="33.75">
      <c r="A6" s="129" t="s">
        <v>159</v>
      </c>
      <c r="B6" s="129" t="s">
        <v>147</v>
      </c>
      <c r="C6" s="129" t="s">
        <v>160</v>
      </c>
      <c r="D6" s="129" t="s">
        <v>149</v>
      </c>
      <c r="E6" s="129" t="s">
        <v>150</v>
      </c>
      <c r="F6" s="129" t="s">
        <v>65</v>
      </c>
      <c r="G6" s="129" t="s">
        <v>151</v>
      </c>
      <c r="H6" s="129" t="s">
        <v>161</v>
      </c>
      <c r="I6" s="129" t="s">
        <v>162</v>
      </c>
      <c r="J6" s="130" t="s">
        <v>67</v>
      </c>
      <c r="K6" s="130" t="s">
        <v>154</v>
      </c>
      <c r="L6" s="130" t="s">
        <v>68</v>
      </c>
      <c r="M6" s="131">
        <v>26950000</v>
      </c>
      <c r="N6" s="131">
        <v>0</v>
      </c>
      <c r="O6" s="131">
        <v>26950000</v>
      </c>
      <c r="P6" s="131">
        <v>0</v>
      </c>
      <c r="Q6" s="130" t="s">
        <v>163</v>
      </c>
    </row>
    <row r="7" spans="1:17" ht="33.75">
      <c r="A7" s="129" t="s">
        <v>164</v>
      </c>
      <c r="B7" s="129" t="s">
        <v>147</v>
      </c>
      <c r="C7" s="129" t="s">
        <v>165</v>
      </c>
      <c r="D7" s="129" t="s">
        <v>149</v>
      </c>
      <c r="E7" s="129" t="s">
        <v>150</v>
      </c>
      <c r="F7" s="129" t="s">
        <v>65</v>
      </c>
      <c r="G7" s="129" t="s">
        <v>151</v>
      </c>
      <c r="H7" s="129" t="s">
        <v>166</v>
      </c>
      <c r="I7" s="129" t="s">
        <v>167</v>
      </c>
      <c r="J7" s="130" t="s">
        <v>67</v>
      </c>
      <c r="K7" s="130" t="s">
        <v>154</v>
      </c>
      <c r="L7" s="130" t="s">
        <v>68</v>
      </c>
      <c r="M7" s="131">
        <v>36493000</v>
      </c>
      <c r="N7" s="131">
        <v>0</v>
      </c>
      <c r="O7" s="131">
        <v>36493000</v>
      </c>
      <c r="P7" s="131">
        <v>0</v>
      </c>
      <c r="Q7" s="130" t="s">
        <v>168</v>
      </c>
    </row>
    <row r="8" spans="1:17" ht="33.75">
      <c r="A8" s="129" t="s">
        <v>169</v>
      </c>
      <c r="B8" s="129" t="s">
        <v>147</v>
      </c>
      <c r="C8" s="129" t="s">
        <v>170</v>
      </c>
      <c r="D8" s="129" t="s">
        <v>149</v>
      </c>
      <c r="E8" s="129" t="s">
        <v>150</v>
      </c>
      <c r="F8" s="129" t="s">
        <v>65</v>
      </c>
      <c r="G8" s="129" t="s">
        <v>151</v>
      </c>
      <c r="H8" s="129" t="s">
        <v>166</v>
      </c>
      <c r="I8" s="129" t="s">
        <v>167</v>
      </c>
      <c r="J8" s="130" t="s">
        <v>67</v>
      </c>
      <c r="K8" s="130" t="s">
        <v>154</v>
      </c>
      <c r="L8" s="130" t="s">
        <v>68</v>
      </c>
      <c r="M8" s="131">
        <v>25000000</v>
      </c>
      <c r="N8" s="131">
        <v>0</v>
      </c>
      <c r="O8" s="131">
        <v>25000000</v>
      </c>
      <c r="P8" s="131">
        <v>0</v>
      </c>
      <c r="Q8" s="130" t="s">
        <v>171</v>
      </c>
    </row>
    <row r="9" spans="1:17" ht="45">
      <c r="A9" s="129" t="s">
        <v>172</v>
      </c>
      <c r="B9" s="129" t="s">
        <v>147</v>
      </c>
      <c r="C9" s="129" t="s">
        <v>173</v>
      </c>
      <c r="D9" s="129" t="s">
        <v>149</v>
      </c>
      <c r="E9" s="129" t="s">
        <v>150</v>
      </c>
      <c r="F9" s="129" t="s">
        <v>65</v>
      </c>
      <c r="G9" s="129" t="s">
        <v>151</v>
      </c>
      <c r="H9" s="129" t="s">
        <v>174</v>
      </c>
      <c r="I9" s="129" t="s">
        <v>175</v>
      </c>
      <c r="J9" s="130" t="s">
        <v>67</v>
      </c>
      <c r="K9" s="130" t="s">
        <v>154</v>
      </c>
      <c r="L9" s="130" t="s">
        <v>68</v>
      </c>
      <c r="M9" s="131">
        <v>3194045</v>
      </c>
      <c r="N9" s="131">
        <v>0</v>
      </c>
      <c r="O9" s="131">
        <v>3194045</v>
      </c>
      <c r="P9" s="131">
        <v>0</v>
      </c>
      <c r="Q9" s="130" t="s">
        <v>176</v>
      </c>
    </row>
    <row r="10" spans="1:17" ht="45">
      <c r="A10" s="129" t="s">
        <v>172</v>
      </c>
      <c r="B10" s="129" t="s">
        <v>147</v>
      </c>
      <c r="C10" s="129" t="s">
        <v>173</v>
      </c>
      <c r="D10" s="129" t="s">
        <v>149</v>
      </c>
      <c r="E10" s="129" t="s">
        <v>150</v>
      </c>
      <c r="F10" s="129" t="s">
        <v>65</v>
      </c>
      <c r="G10" s="129" t="s">
        <v>151</v>
      </c>
      <c r="H10" s="129" t="s">
        <v>177</v>
      </c>
      <c r="I10" s="129" t="s">
        <v>178</v>
      </c>
      <c r="J10" s="130" t="s">
        <v>67</v>
      </c>
      <c r="K10" s="130" t="s">
        <v>154</v>
      </c>
      <c r="L10" s="130" t="s">
        <v>68</v>
      </c>
      <c r="M10" s="131">
        <v>3194045</v>
      </c>
      <c r="N10" s="131">
        <v>0</v>
      </c>
      <c r="O10" s="131">
        <v>3194045</v>
      </c>
      <c r="P10" s="131">
        <v>0</v>
      </c>
      <c r="Q10" s="130" t="s">
        <v>176</v>
      </c>
    </row>
    <row r="11" spans="1:17" ht="33.75">
      <c r="A11" s="129" t="s">
        <v>179</v>
      </c>
      <c r="B11" s="129" t="s">
        <v>147</v>
      </c>
      <c r="C11" s="129" t="s">
        <v>180</v>
      </c>
      <c r="D11" s="129" t="s">
        <v>149</v>
      </c>
      <c r="E11" s="129" t="s">
        <v>150</v>
      </c>
      <c r="F11" s="129" t="s">
        <v>65</v>
      </c>
      <c r="G11" s="129" t="s">
        <v>151</v>
      </c>
      <c r="H11" s="129" t="s">
        <v>181</v>
      </c>
      <c r="I11" s="129" t="s">
        <v>182</v>
      </c>
      <c r="J11" s="130" t="s">
        <v>67</v>
      </c>
      <c r="K11" s="130" t="s">
        <v>154</v>
      </c>
      <c r="L11" s="130" t="s">
        <v>68</v>
      </c>
      <c r="M11" s="131">
        <v>24000000</v>
      </c>
      <c r="N11" s="131">
        <v>0</v>
      </c>
      <c r="O11" s="131">
        <v>24000000</v>
      </c>
      <c r="P11" s="131">
        <v>22178590</v>
      </c>
      <c r="Q11" s="130" t="s">
        <v>183</v>
      </c>
    </row>
    <row r="12" spans="1:17" ht="33.75">
      <c r="A12" s="129" t="s">
        <v>179</v>
      </c>
      <c r="B12" s="129" t="s">
        <v>147</v>
      </c>
      <c r="C12" s="129" t="s">
        <v>180</v>
      </c>
      <c r="D12" s="129" t="s">
        <v>149</v>
      </c>
      <c r="E12" s="129" t="s">
        <v>150</v>
      </c>
      <c r="F12" s="129" t="s">
        <v>65</v>
      </c>
      <c r="G12" s="129" t="s">
        <v>151</v>
      </c>
      <c r="H12" s="129" t="s">
        <v>184</v>
      </c>
      <c r="I12" s="129" t="s">
        <v>185</v>
      </c>
      <c r="J12" s="130" t="s">
        <v>67</v>
      </c>
      <c r="K12" s="130" t="s">
        <v>154</v>
      </c>
      <c r="L12" s="130" t="s">
        <v>68</v>
      </c>
      <c r="M12" s="131">
        <v>30000000</v>
      </c>
      <c r="N12" s="131">
        <v>0</v>
      </c>
      <c r="O12" s="131">
        <v>30000000</v>
      </c>
      <c r="P12" s="131">
        <v>28714745</v>
      </c>
      <c r="Q12" s="130" t="s">
        <v>183</v>
      </c>
    </row>
    <row r="13" spans="1:17" ht="33.75">
      <c r="A13" s="129" t="s">
        <v>179</v>
      </c>
      <c r="B13" s="129" t="s">
        <v>147</v>
      </c>
      <c r="C13" s="129" t="s">
        <v>180</v>
      </c>
      <c r="D13" s="129" t="s">
        <v>149</v>
      </c>
      <c r="E13" s="129" t="s">
        <v>150</v>
      </c>
      <c r="F13" s="129" t="s">
        <v>65</v>
      </c>
      <c r="G13" s="129" t="s">
        <v>151</v>
      </c>
      <c r="H13" s="129" t="s">
        <v>186</v>
      </c>
      <c r="I13" s="129" t="s">
        <v>187</v>
      </c>
      <c r="J13" s="130" t="s">
        <v>67</v>
      </c>
      <c r="K13" s="130" t="s">
        <v>154</v>
      </c>
      <c r="L13" s="130" t="s">
        <v>68</v>
      </c>
      <c r="M13" s="131">
        <v>1000000</v>
      </c>
      <c r="N13" s="131">
        <v>0</v>
      </c>
      <c r="O13" s="131">
        <v>1000000</v>
      </c>
      <c r="P13" s="131">
        <v>961925</v>
      </c>
      <c r="Q13" s="130" t="s">
        <v>183</v>
      </c>
    </row>
    <row r="14" spans="1:17" ht="67.5">
      <c r="A14" s="129" t="s">
        <v>188</v>
      </c>
      <c r="B14" s="129" t="s">
        <v>147</v>
      </c>
      <c r="C14" s="129" t="s">
        <v>189</v>
      </c>
      <c r="D14" s="129" t="s">
        <v>149</v>
      </c>
      <c r="E14" s="129" t="s">
        <v>190</v>
      </c>
      <c r="F14" s="129" t="s">
        <v>65</v>
      </c>
      <c r="G14" s="129" t="s">
        <v>151</v>
      </c>
      <c r="H14" s="129" t="s">
        <v>191</v>
      </c>
      <c r="I14" s="129" t="s">
        <v>192</v>
      </c>
      <c r="J14" s="130" t="s">
        <v>140</v>
      </c>
      <c r="K14" s="130" t="s">
        <v>193</v>
      </c>
      <c r="L14" s="130" t="s">
        <v>68</v>
      </c>
      <c r="M14" s="131">
        <v>1000000000</v>
      </c>
      <c r="N14" s="131">
        <v>0</v>
      </c>
      <c r="O14" s="131">
        <v>1000000000</v>
      </c>
      <c r="P14" s="131">
        <v>1000000000</v>
      </c>
      <c r="Q14" s="130" t="s">
        <v>194</v>
      </c>
    </row>
    <row r="15" spans="1:17" ht="45">
      <c r="A15" s="129" t="s">
        <v>195</v>
      </c>
      <c r="B15" s="129" t="s">
        <v>147</v>
      </c>
      <c r="C15" s="129" t="s">
        <v>196</v>
      </c>
      <c r="D15" s="129" t="s">
        <v>149</v>
      </c>
      <c r="E15" s="129" t="s">
        <v>190</v>
      </c>
      <c r="F15" s="129" t="s">
        <v>65</v>
      </c>
      <c r="G15" s="129" t="s">
        <v>151</v>
      </c>
      <c r="H15" s="129" t="s">
        <v>152</v>
      </c>
      <c r="I15" s="129" t="s">
        <v>153</v>
      </c>
      <c r="J15" s="130" t="s">
        <v>67</v>
      </c>
      <c r="K15" s="130" t="s">
        <v>154</v>
      </c>
      <c r="L15" s="130" t="s">
        <v>68</v>
      </c>
      <c r="M15" s="131">
        <v>16711200</v>
      </c>
      <c r="N15" s="131">
        <v>0</v>
      </c>
      <c r="O15" s="131">
        <v>16711200</v>
      </c>
      <c r="P15" s="131">
        <v>16711200</v>
      </c>
      <c r="Q15" s="130" t="s">
        <v>197</v>
      </c>
    </row>
    <row r="16" spans="1:17" ht="33.75">
      <c r="A16" s="129" t="s">
        <v>198</v>
      </c>
      <c r="B16" s="129" t="s">
        <v>199</v>
      </c>
      <c r="C16" s="129" t="s">
        <v>200</v>
      </c>
      <c r="D16" s="129" t="s">
        <v>149</v>
      </c>
      <c r="E16" s="129" t="s">
        <v>201</v>
      </c>
      <c r="F16" s="129" t="s">
        <v>65</v>
      </c>
      <c r="G16" s="129" t="s">
        <v>151</v>
      </c>
      <c r="H16" s="129" t="s">
        <v>202</v>
      </c>
      <c r="I16" s="129" t="s">
        <v>203</v>
      </c>
      <c r="J16" s="130" t="s">
        <v>67</v>
      </c>
      <c r="K16" s="130" t="s">
        <v>154</v>
      </c>
      <c r="L16" s="130" t="s">
        <v>68</v>
      </c>
      <c r="M16" s="131">
        <v>15000000</v>
      </c>
      <c r="N16" s="131">
        <v>-15000000</v>
      </c>
      <c r="O16" s="131">
        <v>0</v>
      </c>
      <c r="P16" s="131">
        <v>0</v>
      </c>
      <c r="Q16" s="130" t="s">
        <v>204</v>
      </c>
    </row>
    <row r="17" spans="1:17" ht="33.75">
      <c r="A17" s="129" t="s">
        <v>198</v>
      </c>
      <c r="B17" s="129" t="s">
        <v>199</v>
      </c>
      <c r="C17" s="129" t="s">
        <v>200</v>
      </c>
      <c r="D17" s="129" t="s">
        <v>149</v>
      </c>
      <c r="E17" s="129" t="s">
        <v>201</v>
      </c>
      <c r="F17" s="129" t="s">
        <v>65</v>
      </c>
      <c r="G17" s="129" t="s">
        <v>151</v>
      </c>
      <c r="H17" s="129" t="s">
        <v>205</v>
      </c>
      <c r="I17" s="129" t="s">
        <v>206</v>
      </c>
      <c r="J17" s="130" t="s">
        <v>67</v>
      </c>
      <c r="K17" s="130" t="s">
        <v>154</v>
      </c>
      <c r="L17" s="130" t="s">
        <v>68</v>
      </c>
      <c r="M17" s="131">
        <v>10000000</v>
      </c>
      <c r="N17" s="131">
        <v>-10000000</v>
      </c>
      <c r="O17" s="131">
        <v>0</v>
      </c>
      <c r="P17" s="131">
        <v>0</v>
      </c>
      <c r="Q17" s="130" t="s">
        <v>204</v>
      </c>
    </row>
    <row r="18" spans="1:17" ht="33.75">
      <c r="A18" s="129" t="s">
        <v>198</v>
      </c>
      <c r="B18" s="129" t="s">
        <v>199</v>
      </c>
      <c r="C18" s="129" t="s">
        <v>200</v>
      </c>
      <c r="D18" s="129" t="s">
        <v>149</v>
      </c>
      <c r="E18" s="129" t="s">
        <v>201</v>
      </c>
      <c r="F18" s="129" t="s">
        <v>65</v>
      </c>
      <c r="G18" s="129" t="s">
        <v>151</v>
      </c>
      <c r="H18" s="129" t="s">
        <v>207</v>
      </c>
      <c r="I18" s="129" t="s">
        <v>208</v>
      </c>
      <c r="J18" s="130" t="s">
        <v>67</v>
      </c>
      <c r="K18" s="130" t="s">
        <v>154</v>
      </c>
      <c r="L18" s="130" t="s">
        <v>68</v>
      </c>
      <c r="M18" s="131">
        <v>1000000</v>
      </c>
      <c r="N18" s="131">
        <v>-1000000</v>
      </c>
      <c r="O18" s="131">
        <v>0</v>
      </c>
      <c r="P18" s="131">
        <v>0</v>
      </c>
      <c r="Q18" s="130" t="s">
        <v>204</v>
      </c>
    </row>
    <row r="19" spans="1:17" ht="33.75">
      <c r="A19" s="129" t="s">
        <v>198</v>
      </c>
      <c r="B19" s="129" t="s">
        <v>199</v>
      </c>
      <c r="C19" s="129" t="s">
        <v>200</v>
      </c>
      <c r="D19" s="129" t="s">
        <v>149</v>
      </c>
      <c r="E19" s="129" t="s">
        <v>201</v>
      </c>
      <c r="F19" s="129" t="s">
        <v>65</v>
      </c>
      <c r="G19" s="129" t="s">
        <v>151</v>
      </c>
      <c r="H19" s="129" t="s">
        <v>209</v>
      </c>
      <c r="I19" s="129" t="s">
        <v>210</v>
      </c>
      <c r="J19" s="130" t="s">
        <v>67</v>
      </c>
      <c r="K19" s="130" t="s">
        <v>154</v>
      </c>
      <c r="L19" s="130" t="s">
        <v>68</v>
      </c>
      <c r="M19" s="131">
        <v>500000</v>
      </c>
      <c r="N19" s="131">
        <v>-500000</v>
      </c>
      <c r="O19" s="131">
        <v>0</v>
      </c>
      <c r="P19" s="131">
        <v>0</v>
      </c>
      <c r="Q19" s="130" t="s">
        <v>204</v>
      </c>
    </row>
    <row r="20" spans="1:17" ht="33.75">
      <c r="A20" s="129" t="s">
        <v>198</v>
      </c>
      <c r="B20" s="129" t="s">
        <v>199</v>
      </c>
      <c r="C20" s="129" t="s">
        <v>200</v>
      </c>
      <c r="D20" s="129" t="s">
        <v>149</v>
      </c>
      <c r="E20" s="129" t="s">
        <v>201</v>
      </c>
      <c r="F20" s="129" t="s">
        <v>65</v>
      </c>
      <c r="G20" s="129" t="s">
        <v>151</v>
      </c>
      <c r="H20" s="129" t="s">
        <v>211</v>
      </c>
      <c r="I20" s="129" t="s">
        <v>212</v>
      </c>
      <c r="J20" s="130" t="s">
        <v>67</v>
      </c>
      <c r="K20" s="130" t="s">
        <v>154</v>
      </c>
      <c r="L20" s="130" t="s">
        <v>68</v>
      </c>
      <c r="M20" s="131">
        <v>500000</v>
      </c>
      <c r="N20" s="131">
        <v>-500000</v>
      </c>
      <c r="O20" s="131">
        <v>0</v>
      </c>
      <c r="P20" s="131">
        <v>0</v>
      </c>
      <c r="Q20" s="130" t="s">
        <v>204</v>
      </c>
    </row>
    <row r="21" spans="1:17" ht="33.75">
      <c r="A21" s="129" t="s">
        <v>198</v>
      </c>
      <c r="B21" s="129" t="s">
        <v>199</v>
      </c>
      <c r="C21" s="129" t="s">
        <v>200</v>
      </c>
      <c r="D21" s="129" t="s">
        <v>149</v>
      </c>
      <c r="E21" s="129" t="s">
        <v>201</v>
      </c>
      <c r="F21" s="129" t="s">
        <v>65</v>
      </c>
      <c r="G21" s="129" t="s">
        <v>151</v>
      </c>
      <c r="H21" s="129" t="s">
        <v>213</v>
      </c>
      <c r="I21" s="129" t="s">
        <v>214</v>
      </c>
      <c r="J21" s="130" t="s">
        <v>67</v>
      </c>
      <c r="K21" s="130" t="s">
        <v>154</v>
      </c>
      <c r="L21" s="130" t="s">
        <v>68</v>
      </c>
      <c r="M21" s="131">
        <v>500000</v>
      </c>
      <c r="N21" s="131">
        <v>-500000</v>
      </c>
      <c r="O21" s="131">
        <v>0</v>
      </c>
      <c r="P21" s="131">
        <v>0</v>
      </c>
      <c r="Q21" s="130" t="s">
        <v>204</v>
      </c>
    </row>
    <row r="22" spans="1:17" ht="33.75">
      <c r="A22" s="129" t="s">
        <v>198</v>
      </c>
      <c r="B22" s="129" t="s">
        <v>199</v>
      </c>
      <c r="C22" s="129" t="s">
        <v>200</v>
      </c>
      <c r="D22" s="129" t="s">
        <v>149</v>
      </c>
      <c r="E22" s="129" t="s">
        <v>201</v>
      </c>
      <c r="F22" s="129" t="s">
        <v>65</v>
      </c>
      <c r="G22" s="129" t="s">
        <v>151</v>
      </c>
      <c r="H22" s="129" t="s">
        <v>215</v>
      </c>
      <c r="I22" s="129" t="s">
        <v>216</v>
      </c>
      <c r="J22" s="130" t="s">
        <v>67</v>
      </c>
      <c r="K22" s="130" t="s">
        <v>154</v>
      </c>
      <c r="L22" s="130" t="s">
        <v>68</v>
      </c>
      <c r="M22" s="131">
        <v>500000</v>
      </c>
      <c r="N22" s="131">
        <v>-500000</v>
      </c>
      <c r="O22" s="131">
        <v>0</v>
      </c>
      <c r="P22" s="131">
        <v>0</v>
      </c>
      <c r="Q22" s="130" t="s">
        <v>204</v>
      </c>
    </row>
    <row r="23" spans="1:17" ht="33.75">
      <c r="A23" s="129" t="s">
        <v>198</v>
      </c>
      <c r="B23" s="129" t="s">
        <v>199</v>
      </c>
      <c r="C23" s="129" t="s">
        <v>200</v>
      </c>
      <c r="D23" s="129" t="s">
        <v>149</v>
      </c>
      <c r="E23" s="129" t="s">
        <v>201</v>
      </c>
      <c r="F23" s="129" t="s">
        <v>65</v>
      </c>
      <c r="G23" s="129" t="s">
        <v>151</v>
      </c>
      <c r="H23" s="129" t="s">
        <v>217</v>
      </c>
      <c r="I23" s="129" t="s">
        <v>218</v>
      </c>
      <c r="J23" s="130" t="s">
        <v>67</v>
      </c>
      <c r="K23" s="130" t="s">
        <v>154</v>
      </c>
      <c r="L23" s="130" t="s">
        <v>68</v>
      </c>
      <c r="M23" s="131">
        <v>500000</v>
      </c>
      <c r="N23" s="131">
        <v>-500000</v>
      </c>
      <c r="O23" s="131">
        <v>0</v>
      </c>
      <c r="P23" s="131">
        <v>0</v>
      </c>
      <c r="Q23" s="130" t="s">
        <v>204</v>
      </c>
    </row>
    <row r="24" spans="1:17" ht="33.75">
      <c r="A24" s="129" t="s">
        <v>198</v>
      </c>
      <c r="B24" s="129" t="s">
        <v>199</v>
      </c>
      <c r="C24" s="129" t="s">
        <v>200</v>
      </c>
      <c r="D24" s="129" t="s">
        <v>149</v>
      </c>
      <c r="E24" s="129" t="s">
        <v>201</v>
      </c>
      <c r="F24" s="129" t="s">
        <v>65</v>
      </c>
      <c r="G24" s="129" t="s">
        <v>151</v>
      </c>
      <c r="H24" s="129" t="s">
        <v>219</v>
      </c>
      <c r="I24" s="129" t="s">
        <v>220</v>
      </c>
      <c r="J24" s="130" t="s">
        <v>67</v>
      </c>
      <c r="K24" s="130" t="s">
        <v>154</v>
      </c>
      <c r="L24" s="130" t="s">
        <v>68</v>
      </c>
      <c r="M24" s="131">
        <v>500000</v>
      </c>
      <c r="N24" s="131">
        <v>-500000</v>
      </c>
      <c r="O24" s="131">
        <v>0</v>
      </c>
      <c r="P24" s="131">
        <v>0</v>
      </c>
      <c r="Q24" s="130" t="s">
        <v>204</v>
      </c>
    </row>
    <row r="25" spans="1:17" ht="33.75">
      <c r="A25" s="129" t="s">
        <v>198</v>
      </c>
      <c r="B25" s="129" t="s">
        <v>199</v>
      </c>
      <c r="C25" s="129" t="s">
        <v>200</v>
      </c>
      <c r="D25" s="129" t="s">
        <v>149</v>
      </c>
      <c r="E25" s="129" t="s">
        <v>201</v>
      </c>
      <c r="F25" s="129" t="s">
        <v>65</v>
      </c>
      <c r="G25" s="129" t="s">
        <v>151</v>
      </c>
      <c r="H25" s="129" t="s">
        <v>177</v>
      </c>
      <c r="I25" s="129" t="s">
        <v>178</v>
      </c>
      <c r="J25" s="130" t="s">
        <v>67</v>
      </c>
      <c r="K25" s="130" t="s">
        <v>154</v>
      </c>
      <c r="L25" s="130" t="s">
        <v>68</v>
      </c>
      <c r="M25" s="131">
        <v>5000000</v>
      </c>
      <c r="N25" s="131">
        <v>-5000000</v>
      </c>
      <c r="O25" s="131">
        <v>0</v>
      </c>
      <c r="P25" s="131">
        <v>0</v>
      </c>
      <c r="Q25" s="130" t="s">
        <v>204</v>
      </c>
    </row>
    <row r="26" spans="1:17" ht="33.75">
      <c r="A26" s="129" t="s">
        <v>198</v>
      </c>
      <c r="B26" s="129" t="s">
        <v>199</v>
      </c>
      <c r="C26" s="129" t="s">
        <v>200</v>
      </c>
      <c r="D26" s="129" t="s">
        <v>149</v>
      </c>
      <c r="E26" s="129" t="s">
        <v>201</v>
      </c>
      <c r="F26" s="129" t="s">
        <v>65</v>
      </c>
      <c r="G26" s="129" t="s">
        <v>151</v>
      </c>
      <c r="H26" s="129" t="s">
        <v>221</v>
      </c>
      <c r="I26" s="129" t="s">
        <v>222</v>
      </c>
      <c r="J26" s="130" t="s">
        <v>67</v>
      </c>
      <c r="K26" s="130" t="s">
        <v>154</v>
      </c>
      <c r="L26" s="130" t="s">
        <v>68</v>
      </c>
      <c r="M26" s="131">
        <v>100000</v>
      </c>
      <c r="N26" s="131">
        <v>-100000</v>
      </c>
      <c r="O26" s="131">
        <v>0</v>
      </c>
      <c r="P26" s="131">
        <v>0</v>
      </c>
      <c r="Q26" s="130" t="s">
        <v>204</v>
      </c>
    </row>
    <row r="27" spans="1:17" ht="33.75">
      <c r="A27" s="129" t="s">
        <v>198</v>
      </c>
      <c r="B27" s="129" t="s">
        <v>199</v>
      </c>
      <c r="C27" s="129" t="s">
        <v>200</v>
      </c>
      <c r="D27" s="129" t="s">
        <v>149</v>
      </c>
      <c r="E27" s="129" t="s">
        <v>201</v>
      </c>
      <c r="F27" s="129" t="s">
        <v>65</v>
      </c>
      <c r="G27" s="129" t="s">
        <v>151</v>
      </c>
      <c r="H27" s="129" t="s">
        <v>161</v>
      </c>
      <c r="I27" s="129" t="s">
        <v>162</v>
      </c>
      <c r="J27" s="130" t="s">
        <v>67</v>
      </c>
      <c r="K27" s="130" t="s">
        <v>154</v>
      </c>
      <c r="L27" s="130" t="s">
        <v>68</v>
      </c>
      <c r="M27" s="131">
        <v>300000</v>
      </c>
      <c r="N27" s="131">
        <v>-300000</v>
      </c>
      <c r="O27" s="131">
        <v>0</v>
      </c>
      <c r="P27" s="131">
        <v>0</v>
      </c>
      <c r="Q27" s="130" t="s">
        <v>204</v>
      </c>
    </row>
    <row r="28" spans="1:17" ht="33.75">
      <c r="A28" s="129" t="s">
        <v>198</v>
      </c>
      <c r="B28" s="129" t="s">
        <v>199</v>
      </c>
      <c r="C28" s="129" t="s">
        <v>200</v>
      </c>
      <c r="D28" s="129" t="s">
        <v>149</v>
      </c>
      <c r="E28" s="129" t="s">
        <v>201</v>
      </c>
      <c r="F28" s="129" t="s">
        <v>65</v>
      </c>
      <c r="G28" s="129" t="s">
        <v>151</v>
      </c>
      <c r="H28" s="129" t="s">
        <v>223</v>
      </c>
      <c r="I28" s="129" t="s">
        <v>224</v>
      </c>
      <c r="J28" s="130" t="s">
        <v>67</v>
      </c>
      <c r="K28" s="130" t="s">
        <v>154</v>
      </c>
      <c r="L28" s="130" t="s">
        <v>68</v>
      </c>
      <c r="M28" s="131">
        <v>100000</v>
      </c>
      <c r="N28" s="131">
        <v>-100000</v>
      </c>
      <c r="O28" s="131">
        <v>0</v>
      </c>
      <c r="P28" s="131">
        <v>0</v>
      </c>
      <c r="Q28" s="130" t="s">
        <v>204</v>
      </c>
    </row>
    <row r="29" spans="1:17" ht="33.75">
      <c r="A29" s="129" t="s">
        <v>198</v>
      </c>
      <c r="B29" s="129" t="s">
        <v>199</v>
      </c>
      <c r="C29" s="129" t="s">
        <v>200</v>
      </c>
      <c r="D29" s="129" t="s">
        <v>149</v>
      </c>
      <c r="E29" s="129" t="s">
        <v>201</v>
      </c>
      <c r="F29" s="129" t="s">
        <v>65</v>
      </c>
      <c r="G29" s="129" t="s">
        <v>151</v>
      </c>
      <c r="H29" s="129" t="s">
        <v>225</v>
      </c>
      <c r="I29" s="129" t="s">
        <v>226</v>
      </c>
      <c r="J29" s="130" t="s">
        <v>67</v>
      </c>
      <c r="K29" s="130" t="s">
        <v>154</v>
      </c>
      <c r="L29" s="130" t="s">
        <v>68</v>
      </c>
      <c r="M29" s="131">
        <v>100000</v>
      </c>
      <c r="N29" s="131">
        <v>-100000</v>
      </c>
      <c r="O29" s="131">
        <v>0</v>
      </c>
      <c r="P29" s="131">
        <v>0</v>
      </c>
      <c r="Q29" s="130" t="s">
        <v>204</v>
      </c>
    </row>
    <row r="30" spans="1:17" ht="33.75">
      <c r="A30" s="129" t="s">
        <v>198</v>
      </c>
      <c r="B30" s="129" t="s">
        <v>199</v>
      </c>
      <c r="C30" s="129" t="s">
        <v>200</v>
      </c>
      <c r="D30" s="129" t="s">
        <v>149</v>
      </c>
      <c r="E30" s="129" t="s">
        <v>201</v>
      </c>
      <c r="F30" s="129" t="s">
        <v>65</v>
      </c>
      <c r="G30" s="129" t="s">
        <v>151</v>
      </c>
      <c r="H30" s="129" t="s">
        <v>227</v>
      </c>
      <c r="I30" s="129" t="s">
        <v>228</v>
      </c>
      <c r="J30" s="130" t="s">
        <v>67</v>
      </c>
      <c r="K30" s="130" t="s">
        <v>154</v>
      </c>
      <c r="L30" s="130" t="s">
        <v>68</v>
      </c>
      <c r="M30" s="131">
        <v>400000</v>
      </c>
      <c r="N30" s="131">
        <v>-400000</v>
      </c>
      <c r="O30" s="131">
        <v>0</v>
      </c>
      <c r="P30" s="131">
        <v>0</v>
      </c>
      <c r="Q30" s="130" t="s">
        <v>204</v>
      </c>
    </row>
    <row r="31" spans="1:17" ht="33.75">
      <c r="A31" s="129" t="s">
        <v>229</v>
      </c>
      <c r="B31" s="129" t="s">
        <v>230</v>
      </c>
      <c r="C31" s="129" t="s">
        <v>231</v>
      </c>
      <c r="D31" s="129" t="s">
        <v>149</v>
      </c>
      <c r="E31" s="129" t="s">
        <v>150</v>
      </c>
      <c r="F31" s="129" t="s">
        <v>65</v>
      </c>
      <c r="G31" s="129" t="s">
        <v>151</v>
      </c>
      <c r="H31" s="129" t="s">
        <v>202</v>
      </c>
      <c r="I31" s="129" t="s">
        <v>203</v>
      </c>
      <c r="J31" s="130" t="s">
        <v>67</v>
      </c>
      <c r="K31" s="130" t="s">
        <v>154</v>
      </c>
      <c r="L31" s="130" t="s">
        <v>68</v>
      </c>
      <c r="M31" s="131">
        <v>15000000</v>
      </c>
      <c r="N31" s="131">
        <v>0</v>
      </c>
      <c r="O31" s="131">
        <v>15000000</v>
      </c>
      <c r="P31" s="131">
        <v>0</v>
      </c>
      <c r="Q31" s="130" t="s">
        <v>232</v>
      </c>
    </row>
    <row r="32" spans="1:17" ht="33.75">
      <c r="A32" s="129" t="s">
        <v>229</v>
      </c>
      <c r="B32" s="129" t="s">
        <v>230</v>
      </c>
      <c r="C32" s="129" t="s">
        <v>231</v>
      </c>
      <c r="D32" s="129" t="s">
        <v>149</v>
      </c>
      <c r="E32" s="129" t="s">
        <v>150</v>
      </c>
      <c r="F32" s="129" t="s">
        <v>65</v>
      </c>
      <c r="G32" s="129" t="s">
        <v>151</v>
      </c>
      <c r="H32" s="129" t="s">
        <v>205</v>
      </c>
      <c r="I32" s="129" t="s">
        <v>206</v>
      </c>
      <c r="J32" s="130" t="s">
        <v>67</v>
      </c>
      <c r="K32" s="130" t="s">
        <v>154</v>
      </c>
      <c r="L32" s="130" t="s">
        <v>68</v>
      </c>
      <c r="M32" s="131">
        <v>10000000</v>
      </c>
      <c r="N32" s="131">
        <v>0</v>
      </c>
      <c r="O32" s="131">
        <v>10000000</v>
      </c>
      <c r="P32" s="131">
        <v>0</v>
      </c>
      <c r="Q32" s="130" t="s">
        <v>232</v>
      </c>
    </row>
    <row r="33" spans="1:17" ht="33.75">
      <c r="A33" s="129" t="s">
        <v>229</v>
      </c>
      <c r="B33" s="129" t="s">
        <v>230</v>
      </c>
      <c r="C33" s="129" t="s">
        <v>231</v>
      </c>
      <c r="D33" s="129" t="s">
        <v>149</v>
      </c>
      <c r="E33" s="129" t="s">
        <v>150</v>
      </c>
      <c r="F33" s="129" t="s">
        <v>65</v>
      </c>
      <c r="G33" s="129" t="s">
        <v>151</v>
      </c>
      <c r="H33" s="129" t="s">
        <v>207</v>
      </c>
      <c r="I33" s="129" t="s">
        <v>208</v>
      </c>
      <c r="J33" s="130" t="s">
        <v>67</v>
      </c>
      <c r="K33" s="130" t="s">
        <v>154</v>
      </c>
      <c r="L33" s="130" t="s">
        <v>68</v>
      </c>
      <c r="M33" s="131">
        <v>1000000</v>
      </c>
      <c r="N33" s="131">
        <v>0</v>
      </c>
      <c r="O33" s="131">
        <v>1000000</v>
      </c>
      <c r="P33" s="131">
        <v>0</v>
      </c>
      <c r="Q33" s="130" t="s">
        <v>232</v>
      </c>
    </row>
    <row r="34" spans="1:17" ht="33.75">
      <c r="A34" s="129" t="s">
        <v>229</v>
      </c>
      <c r="B34" s="129" t="s">
        <v>230</v>
      </c>
      <c r="C34" s="129" t="s">
        <v>231</v>
      </c>
      <c r="D34" s="129" t="s">
        <v>149</v>
      </c>
      <c r="E34" s="129" t="s">
        <v>150</v>
      </c>
      <c r="F34" s="129" t="s">
        <v>65</v>
      </c>
      <c r="G34" s="129" t="s">
        <v>151</v>
      </c>
      <c r="H34" s="129" t="s">
        <v>209</v>
      </c>
      <c r="I34" s="129" t="s">
        <v>210</v>
      </c>
      <c r="J34" s="130" t="s">
        <v>67</v>
      </c>
      <c r="K34" s="130" t="s">
        <v>154</v>
      </c>
      <c r="L34" s="130" t="s">
        <v>68</v>
      </c>
      <c r="M34" s="131">
        <v>500000</v>
      </c>
      <c r="N34" s="131">
        <v>0</v>
      </c>
      <c r="O34" s="131">
        <v>500000</v>
      </c>
      <c r="P34" s="131">
        <v>0</v>
      </c>
      <c r="Q34" s="130" t="s">
        <v>232</v>
      </c>
    </row>
    <row r="35" spans="1:17" ht="33.75">
      <c r="A35" s="129" t="s">
        <v>229</v>
      </c>
      <c r="B35" s="129" t="s">
        <v>230</v>
      </c>
      <c r="C35" s="129" t="s">
        <v>231</v>
      </c>
      <c r="D35" s="129" t="s">
        <v>149</v>
      </c>
      <c r="E35" s="129" t="s">
        <v>150</v>
      </c>
      <c r="F35" s="129" t="s">
        <v>65</v>
      </c>
      <c r="G35" s="129" t="s">
        <v>151</v>
      </c>
      <c r="H35" s="129" t="s">
        <v>211</v>
      </c>
      <c r="I35" s="129" t="s">
        <v>212</v>
      </c>
      <c r="J35" s="130" t="s">
        <v>67</v>
      </c>
      <c r="K35" s="130" t="s">
        <v>154</v>
      </c>
      <c r="L35" s="130" t="s">
        <v>68</v>
      </c>
      <c r="M35" s="131">
        <v>500000</v>
      </c>
      <c r="N35" s="131">
        <v>0</v>
      </c>
      <c r="O35" s="131">
        <v>500000</v>
      </c>
      <c r="P35" s="131">
        <v>0</v>
      </c>
      <c r="Q35" s="130" t="s">
        <v>232</v>
      </c>
    </row>
    <row r="36" spans="1:17" ht="33.75">
      <c r="A36" s="129" t="s">
        <v>229</v>
      </c>
      <c r="B36" s="129" t="s">
        <v>230</v>
      </c>
      <c r="C36" s="129" t="s">
        <v>231</v>
      </c>
      <c r="D36" s="129" t="s">
        <v>149</v>
      </c>
      <c r="E36" s="129" t="s">
        <v>150</v>
      </c>
      <c r="F36" s="129" t="s">
        <v>65</v>
      </c>
      <c r="G36" s="129" t="s">
        <v>151</v>
      </c>
      <c r="H36" s="129" t="s">
        <v>213</v>
      </c>
      <c r="I36" s="129" t="s">
        <v>214</v>
      </c>
      <c r="J36" s="130" t="s">
        <v>67</v>
      </c>
      <c r="K36" s="130" t="s">
        <v>154</v>
      </c>
      <c r="L36" s="130" t="s">
        <v>68</v>
      </c>
      <c r="M36" s="131">
        <v>500000</v>
      </c>
      <c r="N36" s="131">
        <v>0</v>
      </c>
      <c r="O36" s="131">
        <v>500000</v>
      </c>
      <c r="P36" s="131">
        <v>0</v>
      </c>
      <c r="Q36" s="130" t="s">
        <v>232</v>
      </c>
    </row>
    <row r="37" spans="1:17" ht="33.75">
      <c r="A37" s="129" t="s">
        <v>229</v>
      </c>
      <c r="B37" s="129" t="s">
        <v>230</v>
      </c>
      <c r="C37" s="129" t="s">
        <v>231</v>
      </c>
      <c r="D37" s="129" t="s">
        <v>149</v>
      </c>
      <c r="E37" s="129" t="s">
        <v>150</v>
      </c>
      <c r="F37" s="129" t="s">
        <v>65</v>
      </c>
      <c r="G37" s="129" t="s">
        <v>151</v>
      </c>
      <c r="H37" s="129" t="s">
        <v>215</v>
      </c>
      <c r="I37" s="129" t="s">
        <v>216</v>
      </c>
      <c r="J37" s="130" t="s">
        <v>67</v>
      </c>
      <c r="K37" s="130" t="s">
        <v>154</v>
      </c>
      <c r="L37" s="130" t="s">
        <v>68</v>
      </c>
      <c r="M37" s="131">
        <v>500000</v>
      </c>
      <c r="N37" s="131">
        <v>0</v>
      </c>
      <c r="O37" s="131">
        <v>500000</v>
      </c>
      <c r="P37" s="131">
        <v>0</v>
      </c>
      <c r="Q37" s="130" t="s">
        <v>232</v>
      </c>
    </row>
    <row r="38" spans="1:17" ht="33.75">
      <c r="A38" s="129" t="s">
        <v>229</v>
      </c>
      <c r="B38" s="129" t="s">
        <v>230</v>
      </c>
      <c r="C38" s="129" t="s">
        <v>231</v>
      </c>
      <c r="D38" s="129" t="s">
        <v>149</v>
      </c>
      <c r="E38" s="129" t="s">
        <v>150</v>
      </c>
      <c r="F38" s="129" t="s">
        <v>65</v>
      </c>
      <c r="G38" s="129" t="s">
        <v>151</v>
      </c>
      <c r="H38" s="129" t="s">
        <v>217</v>
      </c>
      <c r="I38" s="129" t="s">
        <v>218</v>
      </c>
      <c r="J38" s="130" t="s">
        <v>67</v>
      </c>
      <c r="K38" s="130" t="s">
        <v>154</v>
      </c>
      <c r="L38" s="130" t="s">
        <v>68</v>
      </c>
      <c r="M38" s="131">
        <v>500000</v>
      </c>
      <c r="N38" s="131">
        <v>0</v>
      </c>
      <c r="O38" s="131">
        <v>500000</v>
      </c>
      <c r="P38" s="131">
        <v>0</v>
      </c>
      <c r="Q38" s="130" t="s">
        <v>232</v>
      </c>
    </row>
    <row r="39" spans="1:17" ht="33.75">
      <c r="A39" s="129" t="s">
        <v>229</v>
      </c>
      <c r="B39" s="129" t="s">
        <v>230</v>
      </c>
      <c r="C39" s="129" t="s">
        <v>231</v>
      </c>
      <c r="D39" s="129" t="s">
        <v>149</v>
      </c>
      <c r="E39" s="129" t="s">
        <v>150</v>
      </c>
      <c r="F39" s="129" t="s">
        <v>65</v>
      </c>
      <c r="G39" s="129" t="s">
        <v>151</v>
      </c>
      <c r="H39" s="129" t="s">
        <v>219</v>
      </c>
      <c r="I39" s="129" t="s">
        <v>220</v>
      </c>
      <c r="J39" s="130" t="s">
        <v>67</v>
      </c>
      <c r="K39" s="130" t="s">
        <v>154</v>
      </c>
      <c r="L39" s="130" t="s">
        <v>68</v>
      </c>
      <c r="M39" s="131">
        <v>500000</v>
      </c>
      <c r="N39" s="131">
        <v>0</v>
      </c>
      <c r="O39" s="131">
        <v>500000</v>
      </c>
      <c r="P39" s="131">
        <v>0</v>
      </c>
      <c r="Q39" s="130" t="s">
        <v>232</v>
      </c>
    </row>
    <row r="40" spans="1:17" ht="33.75">
      <c r="A40" s="129" t="s">
        <v>229</v>
      </c>
      <c r="B40" s="129" t="s">
        <v>230</v>
      </c>
      <c r="C40" s="129" t="s">
        <v>231</v>
      </c>
      <c r="D40" s="129" t="s">
        <v>149</v>
      </c>
      <c r="E40" s="129" t="s">
        <v>150</v>
      </c>
      <c r="F40" s="129" t="s">
        <v>65</v>
      </c>
      <c r="G40" s="129" t="s">
        <v>151</v>
      </c>
      <c r="H40" s="129" t="s">
        <v>177</v>
      </c>
      <c r="I40" s="129" t="s">
        <v>178</v>
      </c>
      <c r="J40" s="130" t="s">
        <v>67</v>
      </c>
      <c r="K40" s="130" t="s">
        <v>154</v>
      </c>
      <c r="L40" s="130" t="s">
        <v>68</v>
      </c>
      <c r="M40" s="131">
        <v>5000000</v>
      </c>
      <c r="N40" s="131">
        <v>0</v>
      </c>
      <c r="O40" s="131">
        <v>5000000</v>
      </c>
      <c r="P40" s="131">
        <v>0</v>
      </c>
      <c r="Q40" s="130" t="s">
        <v>232</v>
      </c>
    </row>
    <row r="41" spans="1:17" ht="33.75">
      <c r="A41" s="129" t="s">
        <v>229</v>
      </c>
      <c r="B41" s="129" t="s">
        <v>230</v>
      </c>
      <c r="C41" s="129" t="s">
        <v>231</v>
      </c>
      <c r="D41" s="129" t="s">
        <v>149</v>
      </c>
      <c r="E41" s="129" t="s">
        <v>150</v>
      </c>
      <c r="F41" s="129" t="s">
        <v>65</v>
      </c>
      <c r="G41" s="129" t="s">
        <v>151</v>
      </c>
      <c r="H41" s="129" t="s">
        <v>221</v>
      </c>
      <c r="I41" s="129" t="s">
        <v>222</v>
      </c>
      <c r="J41" s="130" t="s">
        <v>67</v>
      </c>
      <c r="K41" s="130" t="s">
        <v>154</v>
      </c>
      <c r="L41" s="130" t="s">
        <v>68</v>
      </c>
      <c r="M41" s="131">
        <v>100000</v>
      </c>
      <c r="N41" s="131">
        <v>0</v>
      </c>
      <c r="O41" s="131">
        <v>100000</v>
      </c>
      <c r="P41" s="131">
        <v>0</v>
      </c>
      <c r="Q41" s="130" t="s">
        <v>232</v>
      </c>
    </row>
    <row r="42" spans="1:17" ht="33.75">
      <c r="A42" s="129" t="s">
        <v>229</v>
      </c>
      <c r="B42" s="129" t="s">
        <v>230</v>
      </c>
      <c r="C42" s="129" t="s">
        <v>231</v>
      </c>
      <c r="D42" s="129" t="s">
        <v>149</v>
      </c>
      <c r="E42" s="129" t="s">
        <v>150</v>
      </c>
      <c r="F42" s="129" t="s">
        <v>65</v>
      </c>
      <c r="G42" s="129" t="s">
        <v>151</v>
      </c>
      <c r="H42" s="129" t="s">
        <v>161</v>
      </c>
      <c r="I42" s="129" t="s">
        <v>162</v>
      </c>
      <c r="J42" s="130" t="s">
        <v>67</v>
      </c>
      <c r="K42" s="130" t="s">
        <v>154</v>
      </c>
      <c r="L42" s="130" t="s">
        <v>68</v>
      </c>
      <c r="M42" s="131">
        <v>300000</v>
      </c>
      <c r="N42" s="131">
        <v>0</v>
      </c>
      <c r="O42" s="131">
        <v>300000</v>
      </c>
      <c r="P42" s="131">
        <v>0</v>
      </c>
      <c r="Q42" s="130" t="s">
        <v>232</v>
      </c>
    </row>
    <row r="43" spans="1:17" ht="33.75">
      <c r="A43" s="129" t="s">
        <v>229</v>
      </c>
      <c r="B43" s="129" t="s">
        <v>230</v>
      </c>
      <c r="C43" s="129" t="s">
        <v>231</v>
      </c>
      <c r="D43" s="129" t="s">
        <v>149</v>
      </c>
      <c r="E43" s="129" t="s">
        <v>150</v>
      </c>
      <c r="F43" s="129" t="s">
        <v>65</v>
      </c>
      <c r="G43" s="129" t="s">
        <v>151</v>
      </c>
      <c r="H43" s="129" t="s">
        <v>223</v>
      </c>
      <c r="I43" s="129" t="s">
        <v>224</v>
      </c>
      <c r="J43" s="130" t="s">
        <v>67</v>
      </c>
      <c r="K43" s="130" t="s">
        <v>154</v>
      </c>
      <c r="L43" s="130" t="s">
        <v>68</v>
      </c>
      <c r="M43" s="131">
        <v>100000</v>
      </c>
      <c r="N43" s="131">
        <v>0</v>
      </c>
      <c r="O43" s="131">
        <v>100000</v>
      </c>
      <c r="P43" s="131">
        <v>0</v>
      </c>
      <c r="Q43" s="130" t="s">
        <v>232</v>
      </c>
    </row>
    <row r="44" spans="1:17" ht="33.75">
      <c r="A44" s="129" t="s">
        <v>229</v>
      </c>
      <c r="B44" s="129" t="s">
        <v>230</v>
      </c>
      <c r="C44" s="129" t="s">
        <v>231</v>
      </c>
      <c r="D44" s="129" t="s">
        <v>149</v>
      </c>
      <c r="E44" s="129" t="s">
        <v>150</v>
      </c>
      <c r="F44" s="129" t="s">
        <v>65</v>
      </c>
      <c r="G44" s="129" t="s">
        <v>151</v>
      </c>
      <c r="H44" s="129" t="s">
        <v>225</v>
      </c>
      <c r="I44" s="129" t="s">
        <v>226</v>
      </c>
      <c r="J44" s="130" t="s">
        <v>67</v>
      </c>
      <c r="K44" s="130" t="s">
        <v>154</v>
      </c>
      <c r="L44" s="130" t="s">
        <v>68</v>
      </c>
      <c r="M44" s="131">
        <v>100000</v>
      </c>
      <c r="N44" s="131">
        <v>0</v>
      </c>
      <c r="O44" s="131">
        <v>100000</v>
      </c>
      <c r="P44" s="131">
        <v>0</v>
      </c>
      <c r="Q44" s="130" t="s">
        <v>232</v>
      </c>
    </row>
    <row r="45" spans="1:17" ht="33.75">
      <c r="A45" s="129" t="s">
        <v>229</v>
      </c>
      <c r="B45" s="129" t="s">
        <v>230</v>
      </c>
      <c r="C45" s="129" t="s">
        <v>231</v>
      </c>
      <c r="D45" s="129" t="s">
        <v>149</v>
      </c>
      <c r="E45" s="129" t="s">
        <v>150</v>
      </c>
      <c r="F45" s="129" t="s">
        <v>65</v>
      </c>
      <c r="G45" s="129" t="s">
        <v>151</v>
      </c>
      <c r="H45" s="129" t="s">
        <v>227</v>
      </c>
      <c r="I45" s="129" t="s">
        <v>228</v>
      </c>
      <c r="J45" s="130" t="s">
        <v>67</v>
      </c>
      <c r="K45" s="130" t="s">
        <v>154</v>
      </c>
      <c r="L45" s="130" t="s">
        <v>68</v>
      </c>
      <c r="M45" s="131">
        <v>400000</v>
      </c>
      <c r="N45" s="131">
        <v>0</v>
      </c>
      <c r="O45" s="131">
        <v>400000</v>
      </c>
      <c r="P45" s="131">
        <v>0</v>
      </c>
      <c r="Q45" s="130" t="s">
        <v>232</v>
      </c>
    </row>
    <row r="46" spans="1:17" ht="33.75">
      <c r="A46" s="129" t="s">
        <v>233</v>
      </c>
      <c r="B46" s="129" t="s">
        <v>234</v>
      </c>
      <c r="C46" s="129" t="s">
        <v>235</v>
      </c>
      <c r="D46" s="129" t="s">
        <v>149</v>
      </c>
      <c r="E46" s="129" t="s">
        <v>150</v>
      </c>
      <c r="F46" s="129" t="s">
        <v>65</v>
      </c>
      <c r="G46" s="129" t="s">
        <v>151</v>
      </c>
      <c r="H46" s="129" t="s">
        <v>236</v>
      </c>
      <c r="I46" s="129" t="s">
        <v>237</v>
      </c>
      <c r="J46" s="130" t="s">
        <v>67</v>
      </c>
      <c r="K46" s="130" t="s">
        <v>154</v>
      </c>
      <c r="L46" s="130" t="s">
        <v>68</v>
      </c>
      <c r="M46" s="131">
        <v>1860000000</v>
      </c>
      <c r="N46" s="131">
        <v>0</v>
      </c>
      <c r="O46" s="131">
        <v>1860000000</v>
      </c>
      <c r="P46" s="131">
        <v>1720528842.97</v>
      </c>
      <c r="Q46" s="130" t="s">
        <v>238</v>
      </c>
    </row>
    <row r="47" spans="1:17" ht="33.75">
      <c r="A47" s="129" t="s">
        <v>233</v>
      </c>
      <c r="B47" s="129" t="s">
        <v>234</v>
      </c>
      <c r="C47" s="129" t="s">
        <v>235</v>
      </c>
      <c r="D47" s="129" t="s">
        <v>149</v>
      </c>
      <c r="E47" s="129" t="s">
        <v>150</v>
      </c>
      <c r="F47" s="129" t="s">
        <v>65</v>
      </c>
      <c r="G47" s="129" t="s">
        <v>151</v>
      </c>
      <c r="H47" s="129" t="s">
        <v>239</v>
      </c>
      <c r="I47" s="129" t="s">
        <v>240</v>
      </c>
      <c r="J47" s="130" t="s">
        <v>67</v>
      </c>
      <c r="K47" s="130" t="s">
        <v>154</v>
      </c>
      <c r="L47" s="130" t="s">
        <v>68</v>
      </c>
      <c r="M47" s="131">
        <v>100000000</v>
      </c>
      <c r="N47" s="131">
        <v>0</v>
      </c>
      <c r="O47" s="131">
        <v>100000000</v>
      </c>
      <c r="P47" s="131">
        <v>100000000</v>
      </c>
      <c r="Q47" s="130" t="s">
        <v>238</v>
      </c>
    </row>
    <row r="48" spans="1:17" ht="33.75">
      <c r="A48" s="129" t="s">
        <v>233</v>
      </c>
      <c r="B48" s="129" t="s">
        <v>234</v>
      </c>
      <c r="C48" s="129" t="s">
        <v>235</v>
      </c>
      <c r="D48" s="129" t="s">
        <v>149</v>
      </c>
      <c r="E48" s="129" t="s">
        <v>150</v>
      </c>
      <c r="F48" s="129" t="s">
        <v>65</v>
      </c>
      <c r="G48" s="129" t="s">
        <v>151</v>
      </c>
      <c r="H48" s="129" t="s">
        <v>241</v>
      </c>
      <c r="I48" s="129" t="s">
        <v>242</v>
      </c>
      <c r="J48" s="130" t="s">
        <v>67</v>
      </c>
      <c r="K48" s="130" t="s">
        <v>154</v>
      </c>
      <c r="L48" s="130" t="s">
        <v>68</v>
      </c>
      <c r="M48" s="131">
        <v>13000000</v>
      </c>
      <c r="N48" s="131">
        <v>0</v>
      </c>
      <c r="O48" s="131">
        <v>13000000</v>
      </c>
      <c r="P48" s="131">
        <v>7266257.03</v>
      </c>
      <c r="Q48" s="130" t="s">
        <v>238</v>
      </c>
    </row>
    <row r="49" spans="1:17" ht="33.75">
      <c r="A49" s="129" t="s">
        <v>233</v>
      </c>
      <c r="B49" s="129" t="s">
        <v>234</v>
      </c>
      <c r="C49" s="129" t="s">
        <v>235</v>
      </c>
      <c r="D49" s="129" t="s">
        <v>149</v>
      </c>
      <c r="E49" s="129" t="s">
        <v>150</v>
      </c>
      <c r="F49" s="129" t="s">
        <v>65</v>
      </c>
      <c r="G49" s="129" t="s">
        <v>151</v>
      </c>
      <c r="H49" s="129" t="s">
        <v>243</v>
      </c>
      <c r="I49" s="129" t="s">
        <v>244</v>
      </c>
      <c r="J49" s="130" t="s">
        <v>67</v>
      </c>
      <c r="K49" s="130" t="s">
        <v>154</v>
      </c>
      <c r="L49" s="130" t="s">
        <v>68</v>
      </c>
      <c r="M49" s="131">
        <v>455000000</v>
      </c>
      <c r="N49" s="131">
        <v>0</v>
      </c>
      <c r="O49" s="131">
        <v>455000000</v>
      </c>
      <c r="P49" s="131">
        <v>426649594.78</v>
      </c>
      <c r="Q49" s="130" t="s">
        <v>238</v>
      </c>
    </row>
    <row r="50" spans="1:17" ht="33.75">
      <c r="A50" s="129" t="s">
        <v>233</v>
      </c>
      <c r="B50" s="129" t="s">
        <v>234</v>
      </c>
      <c r="C50" s="129" t="s">
        <v>235</v>
      </c>
      <c r="D50" s="129" t="s">
        <v>149</v>
      </c>
      <c r="E50" s="129" t="s">
        <v>150</v>
      </c>
      <c r="F50" s="129" t="s">
        <v>65</v>
      </c>
      <c r="G50" s="129" t="s">
        <v>151</v>
      </c>
      <c r="H50" s="129" t="s">
        <v>245</v>
      </c>
      <c r="I50" s="129" t="s">
        <v>246</v>
      </c>
      <c r="J50" s="130" t="s">
        <v>67</v>
      </c>
      <c r="K50" s="130" t="s">
        <v>154</v>
      </c>
      <c r="L50" s="130" t="s">
        <v>68</v>
      </c>
      <c r="M50" s="131">
        <v>95000000</v>
      </c>
      <c r="N50" s="131">
        <v>0</v>
      </c>
      <c r="O50" s="131">
        <v>95000000</v>
      </c>
      <c r="P50" s="131">
        <v>95000000</v>
      </c>
      <c r="Q50" s="130" t="s">
        <v>238</v>
      </c>
    </row>
    <row r="51" spans="1:17" ht="33.75">
      <c r="A51" s="129" t="s">
        <v>233</v>
      </c>
      <c r="B51" s="129" t="s">
        <v>234</v>
      </c>
      <c r="C51" s="129" t="s">
        <v>235</v>
      </c>
      <c r="D51" s="129" t="s">
        <v>149</v>
      </c>
      <c r="E51" s="129" t="s">
        <v>150</v>
      </c>
      <c r="F51" s="129" t="s">
        <v>65</v>
      </c>
      <c r="G51" s="129" t="s">
        <v>151</v>
      </c>
      <c r="H51" s="129" t="s">
        <v>247</v>
      </c>
      <c r="I51" s="129" t="s">
        <v>248</v>
      </c>
      <c r="J51" s="130" t="s">
        <v>67</v>
      </c>
      <c r="K51" s="130" t="s">
        <v>154</v>
      </c>
      <c r="L51" s="130" t="s">
        <v>68</v>
      </c>
      <c r="M51" s="131">
        <v>90000000</v>
      </c>
      <c r="N51" s="131">
        <v>0</v>
      </c>
      <c r="O51" s="131">
        <v>90000000</v>
      </c>
      <c r="P51" s="131">
        <v>90000000</v>
      </c>
      <c r="Q51" s="130" t="s">
        <v>238</v>
      </c>
    </row>
    <row r="52" spans="1:17" ht="33.75">
      <c r="A52" s="129" t="s">
        <v>233</v>
      </c>
      <c r="B52" s="129" t="s">
        <v>234</v>
      </c>
      <c r="C52" s="129" t="s">
        <v>235</v>
      </c>
      <c r="D52" s="129" t="s">
        <v>149</v>
      </c>
      <c r="E52" s="129" t="s">
        <v>150</v>
      </c>
      <c r="F52" s="129" t="s">
        <v>65</v>
      </c>
      <c r="G52" s="129" t="s">
        <v>151</v>
      </c>
      <c r="H52" s="129" t="s">
        <v>249</v>
      </c>
      <c r="I52" s="129" t="s">
        <v>250</v>
      </c>
      <c r="J52" s="130" t="s">
        <v>67</v>
      </c>
      <c r="K52" s="130" t="s">
        <v>154</v>
      </c>
      <c r="L52" s="130" t="s">
        <v>68</v>
      </c>
      <c r="M52" s="131">
        <v>180000000</v>
      </c>
      <c r="N52" s="131">
        <v>0</v>
      </c>
      <c r="O52" s="131">
        <v>180000000</v>
      </c>
      <c r="P52" s="131">
        <v>180000000</v>
      </c>
      <c r="Q52" s="130" t="s">
        <v>238</v>
      </c>
    </row>
    <row r="53" spans="1:17" ht="33.75">
      <c r="A53" s="129" t="s">
        <v>233</v>
      </c>
      <c r="B53" s="129" t="s">
        <v>234</v>
      </c>
      <c r="C53" s="129" t="s">
        <v>235</v>
      </c>
      <c r="D53" s="129" t="s">
        <v>149</v>
      </c>
      <c r="E53" s="129" t="s">
        <v>150</v>
      </c>
      <c r="F53" s="129" t="s">
        <v>65</v>
      </c>
      <c r="G53" s="129" t="s">
        <v>151</v>
      </c>
      <c r="H53" s="129" t="s">
        <v>251</v>
      </c>
      <c r="I53" s="129" t="s">
        <v>252</v>
      </c>
      <c r="J53" s="130" t="s">
        <v>67</v>
      </c>
      <c r="K53" s="130" t="s">
        <v>154</v>
      </c>
      <c r="L53" s="130" t="s">
        <v>68</v>
      </c>
      <c r="M53" s="131">
        <v>64000000</v>
      </c>
      <c r="N53" s="131">
        <v>0</v>
      </c>
      <c r="O53" s="131">
        <v>64000000</v>
      </c>
      <c r="P53" s="131">
        <v>62229056.35</v>
      </c>
      <c r="Q53" s="130" t="s">
        <v>238</v>
      </c>
    </row>
    <row r="54" spans="1:17" ht="33.75">
      <c r="A54" s="129" t="s">
        <v>233</v>
      </c>
      <c r="B54" s="129" t="s">
        <v>234</v>
      </c>
      <c r="C54" s="129" t="s">
        <v>235</v>
      </c>
      <c r="D54" s="129" t="s">
        <v>149</v>
      </c>
      <c r="E54" s="129" t="s">
        <v>150</v>
      </c>
      <c r="F54" s="129" t="s">
        <v>65</v>
      </c>
      <c r="G54" s="129" t="s">
        <v>151</v>
      </c>
      <c r="H54" s="129" t="s">
        <v>253</v>
      </c>
      <c r="I54" s="129" t="s">
        <v>254</v>
      </c>
      <c r="J54" s="130" t="s">
        <v>67</v>
      </c>
      <c r="K54" s="130" t="s">
        <v>154</v>
      </c>
      <c r="L54" s="130" t="s">
        <v>68</v>
      </c>
      <c r="M54" s="131">
        <v>10000000</v>
      </c>
      <c r="N54" s="131">
        <v>0</v>
      </c>
      <c r="O54" s="131">
        <v>10000000</v>
      </c>
      <c r="P54" s="131">
        <v>10000000</v>
      </c>
      <c r="Q54" s="130" t="s">
        <v>238</v>
      </c>
    </row>
    <row r="55" spans="1:17" ht="33.75">
      <c r="A55" s="129" t="s">
        <v>233</v>
      </c>
      <c r="B55" s="129" t="s">
        <v>234</v>
      </c>
      <c r="C55" s="129" t="s">
        <v>235</v>
      </c>
      <c r="D55" s="129" t="s">
        <v>149</v>
      </c>
      <c r="E55" s="129" t="s">
        <v>150</v>
      </c>
      <c r="F55" s="129" t="s">
        <v>65</v>
      </c>
      <c r="G55" s="129" t="s">
        <v>151</v>
      </c>
      <c r="H55" s="129" t="s">
        <v>255</v>
      </c>
      <c r="I55" s="129" t="s">
        <v>256</v>
      </c>
      <c r="J55" s="130" t="s">
        <v>67</v>
      </c>
      <c r="K55" s="130" t="s">
        <v>154</v>
      </c>
      <c r="L55" s="130" t="s">
        <v>68</v>
      </c>
      <c r="M55" s="131">
        <v>56000000</v>
      </c>
      <c r="N55" s="131">
        <v>0</v>
      </c>
      <c r="O55" s="131">
        <v>56000000</v>
      </c>
      <c r="P55" s="131">
        <v>56000000</v>
      </c>
      <c r="Q55" s="130" t="s">
        <v>238</v>
      </c>
    </row>
    <row r="56" spans="1:17" ht="33.75">
      <c r="A56" s="129" t="s">
        <v>233</v>
      </c>
      <c r="B56" s="129" t="s">
        <v>234</v>
      </c>
      <c r="C56" s="129" t="s">
        <v>235</v>
      </c>
      <c r="D56" s="129" t="s">
        <v>149</v>
      </c>
      <c r="E56" s="129" t="s">
        <v>150</v>
      </c>
      <c r="F56" s="129" t="s">
        <v>65</v>
      </c>
      <c r="G56" s="129" t="s">
        <v>151</v>
      </c>
      <c r="H56" s="129" t="s">
        <v>257</v>
      </c>
      <c r="I56" s="129" t="s">
        <v>258</v>
      </c>
      <c r="J56" s="130" t="s">
        <v>67</v>
      </c>
      <c r="K56" s="130" t="s">
        <v>154</v>
      </c>
      <c r="L56" s="130" t="s">
        <v>68</v>
      </c>
      <c r="M56" s="131">
        <v>95000000</v>
      </c>
      <c r="N56" s="131">
        <v>0</v>
      </c>
      <c r="O56" s="131">
        <v>95000000</v>
      </c>
      <c r="P56" s="131">
        <v>89120880</v>
      </c>
      <c r="Q56" s="130" t="s">
        <v>238</v>
      </c>
    </row>
    <row r="57" spans="1:17" ht="33.75">
      <c r="A57" s="129" t="s">
        <v>233</v>
      </c>
      <c r="B57" s="129" t="s">
        <v>234</v>
      </c>
      <c r="C57" s="129" t="s">
        <v>235</v>
      </c>
      <c r="D57" s="129" t="s">
        <v>149</v>
      </c>
      <c r="E57" s="129" t="s">
        <v>150</v>
      </c>
      <c r="F57" s="129" t="s">
        <v>65</v>
      </c>
      <c r="G57" s="129" t="s">
        <v>151</v>
      </c>
      <c r="H57" s="129" t="s">
        <v>259</v>
      </c>
      <c r="I57" s="129" t="s">
        <v>260</v>
      </c>
      <c r="J57" s="130" t="s">
        <v>67</v>
      </c>
      <c r="K57" s="130" t="s">
        <v>154</v>
      </c>
      <c r="L57" s="130" t="s">
        <v>68</v>
      </c>
      <c r="M57" s="131">
        <v>205000000</v>
      </c>
      <c r="N57" s="131">
        <v>0</v>
      </c>
      <c r="O57" s="131">
        <v>205000000</v>
      </c>
      <c r="P57" s="131">
        <v>191035844</v>
      </c>
      <c r="Q57" s="130" t="s">
        <v>238</v>
      </c>
    </row>
    <row r="58" spans="1:17" ht="33.75">
      <c r="A58" s="129" t="s">
        <v>233</v>
      </c>
      <c r="B58" s="129" t="s">
        <v>234</v>
      </c>
      <c r="C58" s="129" t="s">
        <v>235</v>
      </c>
      <c r="D58" s="129" t="s">
        <v>149</v>
      </c>
      <c r="E58" s="129" t="s">
        <v>150</v>
      </c>
      <c r="F58" s="129" t="s">
        <v>65</v>
      </c>
      <c r="G58" s="129" t="s">
        <v>151</v>
      </c>
      <c r="H58" s="129" t="s">
        <v>261</v>
      </c>
      <c r="I58" s="129" t="s">
        <v>262</v>
      </c>
      <c r="J58" s="130" t="s">
        <v>67</v>
      </c>
      <c r="K58" s="130" t="s">
        <v>154</v>
      </c>
      <c r="L58" s="130" t="s">
        <v>68</v>
      </c>
      <c r="M58" s="131">
        <v>178000000</v>
      </c>
      <c r="N58" s="131">
        <v>0</v>
      </c>
      <c r="O58" s="131">
        <v>178000000</v>
      </c>
      <c r="P58" s="131">
        <v>165507035</v>
      </c>
      <c r="Q58" s="130" t="s">
        <v>238</v>
      </c>
    </row>
    <row r="59" spans="1:17" ht="33.75">
      <c r="A59" s="129" t="s">
        <v>233</v>
      </c>
      <c r="B59" s="129" t="s">
        <v>234</v>
      </c>
      <c r="C59" s="129" t="s">
        <v>235</v>
      </c>
      <c r="D59" s="129" t="s">
        <v>149</v>
      </c>
      <c r="E59" s="129" t="s">
        <v>150</v>
      </c>
      <c r="F59" s="129" t="s">
        <v>65</v>
      </c>
      <c r="G59" s="129" t="s">
        <v>151</v>
      </c>
      <c r="H59" s="129" t="s">
        <v>263</v>
      </c>
      <c r="I59" s="129" t="s">
        <v>264</v>
      </c>
      <c r="J59" s="130" t="s">
        <v>67</v>
      </c>
      <c r="K59" s="130" t="s">
        <v>154</v>
      </c>
      <c r="L59" s="130" t="s">
        <v>68</v>
      </c>
      <c r="M59" s="131">
        <v>205000000</v>
      </c>
      <c r="N59" s="131">
        <v>0</v>
      </c>
      <c r="O59" s="131">
        <v>205000000</v>
      </c>
      <c r="P59" s="131">
        <v>192752061</v>
      </c>
      <c r="Q59" s="130" t="s">
        <v>238</v>
      </c>
    </row>
    <row r="60" spans="1:17" ht="33.75">
      <c r="A60" s="129" t="s">
        <v>233</v>
      </c>
      <c r="B60" s="129" t="s">
        <v>234</v>
      </c>
      <c r="C60" s="129" t="s">
        <v>235</v>
      </c>
      <c r="D60" s="129" t="s">
        <v>149</v>
      </c>
      <c r="E60" s="129" t="s">
        <v>150</v>
      </c>
      <c r="F60" s="129" t="s">
        <v>65</v>
      </c>
      <c r="G60" s="129" t="s">
        <v>151</v>
      </c>
      <c r="H60" s="129" t="s">
        <v>265</v>
      </c>
      <c r="I60" s="129" t="s">
        <v>266</v>
      </c>
      <c r="J60" s="130" t="s">
        <v>67</v>
      </c>
      <c r="K60" s="130" t="s">
        <v>154</v>
      </c>
      <c r="L60" s="130" t="s">
        <v>68</v>
      </c>
      <c r="M60" s="131">
        <v>48000000</v>
      </c>
      <c r="N60" s="131">
        <v>0</v>
      </c>
      <c r="O60" s="131">
        <v>48000000</v>
      </c>
      <c r="P60" s="131">
        <v>44326691</v>
      </c>
      <c r="Q60" s="130" t="s">
        <v>238</v>
      </c>
    </row>
    <row r="61" spans="1:17" ht="33.75">
      <c r="A61" s="129" t="s">
        <v>233</v>
      </c>
      <c r="B61" s="129" t="s">
        <v>234</v>
      </c>
      <c r="C61" s="129" t="s">
        <v>235</v>
      </c>
      <c r="D61" s="129" t="s">
        <v>149</v>
      </c>
      <c r="E61" s="129" t="s">
        <v>150</v>
      </c>
      <c r="F61" s="129" t="s">
        <v>65</v>
      </c>
      <c r="G61" s="129" t="s">
        <v>151</v>
      </c>
      <c r="H61" s="129" t="s">
        <v>267</v>
      </c>
      <c r="I61" s="129" t="s">
        <v>268</v>
      </c>
      <c r="J61" s="130" t="s">
        <v>67</v>
      </c>
      <c r="K61" s="130" t="s">
        <v>154</v>
      </c>
      <c r="L61" s="130" t="s">
        <v>68</v>
      </c>
      <c r="M61" s="131">
        <v>8000000</v>
      </c>
      <c r="N61" s="131">
        <v>0</v>
      </c>
      <c r="O61" s="131">
        <v>8000000</v>
      </c>
      <c r="P61" s="131">
        <v>7233300</v>
      </c>
      <c r="Q61" s="130" t="s">
        <v>238</v>
      </c>
    </row>
    <row r="62" spans="1:17" ht="33.75">
      <c r="A62" s="129" t="s">
        <v>233</v>
      </c>
      <c r="B62" s="129" t="s">
        <v>234</v>
      </c>
      <c r="C62" s="129" t="s">
        <v>235</v>
      </c>
      <c r="D62" s="129" t="s">
        <v>149</v>
      </c>
      <c r="E62" s="129" t="s">
        <v>150</v>
      </c>
      <c r="F62" s="129" t="s">
        <v>65</v>
      </c>
      <c r="G62" s="129" t="s">
        <v>151</v>
      </c>
      <c r="H62" s="129" t="s">
        <v>269</v>
      </c>
      <c r="I62" s="129" t="s">
        <v>270</v>
      </c>
      <c r="J62" s="130" t="s">
        <v>67</v>
      </c>
      <c r="K62" s="130" t="s">
        <v>154</v>
      </c>
      <c r="L62" s="130" t="s">
        <v>68</v>
      </c>
      <c r="M62" s="131">
        <v>71000000</v>
      </c>
      <c r="N62" s="131">
        <v>0</v>
      </c>
      <c r="O62" s="131">
        <v>71000000</v>
      </c>
      <c r="P62" s="131">
        <v>66590660</v>
      </c>
      <c r="Q62" s="130" t="s">
        <v>238</v>
      </c>
    </row>
    <row r="63" spans="1:17" ht="33.75">
      <c r="A63" s="129" t="s">
        <v>233</v>
      </c>
      <c r="B63" s="129" t="s">
        <v>234</v>
      </c>
      <c r="C63" s="129" t="s">
        <v>235</v>
      </c>
      <c r="D63" s="129" t="s">
        <v>149</v>
      </c>
      <c r="E63" s="129" t="s">
        <v>150</v>
      </c>
      <c r="F63" s="129" t="s">
        <v>65</v>
      </c>
      <c r="G63" s="129" t="s">
        <v>151</v>
      </c>
      <c r="H63" s="129" t="s">
        <v>271</v>
      </c>
      <c r="I63" s="129" t="s">
        <v>272</v>
      </c>
      <c r="J63" s="130" t="s">
        <v>67</v>
      </c>
      <c r="K63" s="130" t="s">
        <v>154</v>
      </c>
      <c r="L63" s="130" t="s">
        <v>68</v>
      </c>
      <c r="M63" s="131">
        <v>48000000</v>
      </c>
      <c r="N63" s="131">
        <v>0</v>
      </c>
      <c r="O63" s="131">
        <v>48000000</v>
      </c>
      <c r="P63" s="131">
        <v>45060440</v>
      </c>
      <c r="Q63" s="130" t="s">
        <v>238</v>
      </c>
    </row>
    <row r="64" spans="1:17" ht="33.75">
      <c r="A64" s="129" t="s">
        <v>273</v>
      </c>
      <c r="B64" s="129" t="s">
        <v>274</v>
      </c>
      <c r="C64" s="129" t="s">
        <v>275</v>
      </c>
      <c r="D64" s="129" t="s">
        <v>149</v>
      </c>
      <c r="E64" s="129" t="s">
        <v>150</v>
      </c>
      <c r="F64" s="129" t="s">
        <v>65</v>
      </c>
      <c r="G64" s="129" t="s">
        <v>151</v>
      </c>
      <c r="H64" s="129" t="s">
        <v>276</v>
      </c>
      <c r="I64" s="129" t="s">
        <v>277</v>
      </c>
      <c r="J64" s="130" t="s">
        <v>67</v>
      </c>
      <c r="K64" s="130" t="s">
        <v>154</v>
      </c>
      <c r="L64" s="130" t="s">
        <v>68</v>
      </c>
      <c r="M64" s="131">
        <v>213400000</v>
      </c>
      <c r="N64" s="131">
        <v>40000</v>
      </c>
      <c r="O64" s="131">
        <v>213440000</v>
      </c>
      <c r="P64" s="131">
        <v>0</v>
      </c>
      <c r="Q64" s="130" t="s">
        <v>278</v>
      </c>
    </row>
    <row r="65" spans="1:17" ht="33.75">
      <c r="A65" s="129" t="s">
        <v>279</v>
      </c>
      <c r="B65" s="129" t="s">
        <v>274</v>
      </c>
      <c r="C65" s="129" t="s">
        <v>280</v>
      </c>
      <c r="D65" s="129" t="s">
        <v>149</v>
      </c>
      <c r="E65" s="129" t="s">
        <v>190</v>
      </c>
      <c r="F65" s="129" t="s">
        <v>65</v>
      </c>
      <c r="G65" s="129" t="s">
        <v>151</v>
      </c>
      <c r="H65" s="129" t="s">
        <v>191</v>
      </c>
      <c r="I65" s="129" t="s">
        <v>192</v>
      </c>
      <c r="J65" s="130" t="s">
        <v>140</v>
      </c>
      <c r="K65" s="130" t="s">
        <v>193</v>
      </c>
      <c r="L65" s="130" t="s">
        <v>68</v>
      </c>
      <c r="M65" s="131">
        <v>30000000</v>
      </c>
      <c r="N65" s="131">
        <v>0</v>
      </c>
      <c r="O65" s="131">
        <v>30000000</v>
      </c>
      <c r="P65" s="131">
        <v>30000000</v>
      </c>
      <c r="Q65" s="130" t="s">
        <v>281</v>
      </c>
    </row>
    <row r="66" spans="1:17" ht="56.25">
      <c r="A66" s="129" t="s">
        <v>319</v>
      </c>
      <c r="B66" s="129" t="s">
        <v>320</v>
      </c>
      <c r="C66" s="129" t="s">
        <v>321</v>
      </c>
      <c r="D66" s="129" t="s">
        <v>149</v>
      </c>
      <c r="E66" s="129" t="s">
        <v>190</v>
      </c>
      <c r="F66" s="129" t="s">
        <v>65</v>
      </c>
      <c r="G66" s="129" t="s">
        <v>151</v>
      </c>
      <c r="H66" s="129" t="s">
        <v>322</v>
      </c>
      <c r="I66" s="129" t="s">
        <v>192</v>
      </c>
      <c r="J66" s="130" t="s">
        <v>67</v>
      </c>
      <c r="K66" s="130" t="s">
        <v>154</v>
      </c>
      <c r="L66" s="130" t="s">
        <v>68</v>
      </c>
      <c r="M66" s="131">
        <v>306240000</v>
      </c>
      <c r="N66" s="131">
        <v>0</v>
      </c>
      <c r="O66" s="131">
        <v>306240000</v>
      </c>
      <c r="P66" s="131">
        <v>306240000</v>
      </c>
      <c r="Q66" s="130" t="s">
        <v>323</v>
      </c>
    </row>
    <row r="67" spans="1:17" ht="33.75">
      <c r="A67" s="129" t="s">
        <v>324</v>
      </c>
      <c r="B67" s="129" t="s">
        <v>325</v>
      </c>
      <c r="C67" s="129" t="s">
        <v>326</v>
      </c>
      <c r="D67" s="129" t="s">
        <v>149</v>
      </c>
      <c r="E67" s="129" t="s">
        <v>190</v>
      </c>
      <c r="F67" s="129" t="s">
        <v>65</v>
      </c>
      <c r="G67" s="129" t="s">
        <v>151</v>
      </c>
      <c r="H67" s="129" t="s">
        <v>327</v>
      </c>
      <c r="I67" s="129" t="s">
        <v>328</v>
      </c>
      <c r="J67" s="130" t="s">
        <v>67</v>
      </c>
      <c r="K67" s="130" t="s">
        <v>154</v>
      </c>
      <c r="L67" s="130" t="s">
        <v>68</v>
      </c>
      <c r="M67" s="131">
        <v>1600000</v>
      </c>
      <c r="N67" s="131">
        <v>0</v>
      </c>
      <c r="O67" s="131">
        <v>1600000</v>
      </c>
      <c r="P67" s="131">
        <v>1600000</v>
      </c>
      <c r="Q67" s="130" t="s">
        <v>329</v>
      </c>
    </row>
    <row r="68" spans="1:17" ht="11.25">
      <c r="A68" s="126"/>
      <c r="B68" s="126"/>
      <c r="C68" s="126"/>
      <c r="D68" s="126"/>
      <c r="E68" s="126"/>
      <c r="F68" s="126"/>
      <c r="G68" s="126"/>
      <c r="H68" s="126"/>
      <c r="I68" s="126"/>
      <c r="J68" s="127"/>
      <c r="K68" s="127"/>
      <c r="L68" s="127"/>
      <c r="M68" s="128"/>
      <c r="N68" s="128"/>
      <c r="O68" s="128"/>
      <c r="P68" s="128"/>
      <c r="Q68" s="127"/>
    </row>
    <row r="69" spans="1:17" ht="11.25">
      <c r="A69" s="126"/>
      <c r="B69" s="126"/>
      <c r="C69" s="126"/>
      <c r="D69" s="126"/>
      <c r="E69" s="126"/>
      <c r="F69" s="126"/>
      <c r="G69" s="126"/>
      <c r="H69" s="126"/>
      <c r="I69" s="126"/>
      <c r="J69" s="127"/>
      <c r="K69" s="127"/>
      <c r="L69" s="127"/>
      <c r="M69" s="128"/>
      <c r="N69" s="128"/>
      <c r="O69" s="128"/>
      <c r="P69" s="128"/>
      <c r="Q69" s="127"/>
    </row>
    <row r="70" spans="1:17" ht="12" thickBot="1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1"/>
      <c r="N70" s="151"/>
      <c r="O70" s="151"/>
      <c r="P70" s="151"/>
      <c r="Q70" s="152"/>
    </row>
    <row r="71" spans="14:16" ht="12" thickTop="1">
      <c r="N71" s="119"/>
      <c r="O71" s="119">
        <f>SUM(O4:O69)-SUMIF(D4:D69,"Modificacion",O4:O69)</f>
        <v>7011372090</v>
      </c>
      <c r="P71" s="119">
        <f>SUM(P4:P69)-SUMIF(D4:D69,"Modificacion",P4:P69)</f>
        <v>4955707122.130001</v>
      </c>
    </row>
    <row r="72" spans="14:16" ht="11.25">
      <c r="N72" s="96"/>
      <c r="O72" s="119" t="s">
        <v>34</v>
      </c>
      <c r="P72" s="119">
        <f>+O71-P71</f>
        <v>2055664967.869999</v>
      </c>
    </row>
  </sheetData>
  <sheetProtection/>
  <autoFilter ref="A3:Q4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00390625" style="99" bestFit="1" customWidth="1"/>
    <col min="2" max="3" width="15.421875" style="121" bestFit="1" customWidth="1"/>
    <col min="4" max="4" width="11.28125" style="99" bestFit="1" customWidth="1"/>
    <col min="5" max="5" width="11.140625" style="99" bestFit="1" customWidth="1"/>
    <col min="6" max="6" width="48.28125" style="99" customWidth="1"/>
    <col min="7" max="7" width="11.00390625" style="99" bestFit="1" customWidth="1"/>
    <col min="8" max="8" width="43.57421875" style="99" customWidth="1"/>
    <col min="9" max="9" width="8.57421875" style="99" customWidth="1"/>
    <col min="10" max="10" width="14.140625" style="99" customWidth="1"/>
    <col min="11" max="11" width="8.57421875" style="99" customWidth="1"/>
    <col min="12" max="12" width="14.28125" style="101" customWidth="1"/>
    <col min="13" max="13" width="15.7109375" style="101" bestFit="1" customWidth="1"/>
    <col min="14" max="14" width="14.140625" style="101" bestFit="1" customWidth="1"/>
    <col min="15" max="15" width="14.28125" style="101" bestFit="1" customWidth="1"/>
    <col min="16" max="16" width="15.8515625" style="99" bestFit="1" customWidth="1"/>
    <col min="17" max="17" width="11.421875" style="99" bestFit="1" customWidth="1"/>
    <col min="18" max="18" width="45.7109375" style="99" customWidth="1"/>
    <col min="19" max="19" width="45.7109375" style="123" customWidth="1"/>
    <col min="20" max="20" width="12.00390625" style="99" bestFit="1" customWidth="1"/>
    <col min="21" max="16384" width="11.421875" style="99" customWidth="1"/>
  </cols>
  <sheetData>
    <row r="1" spans="1:9" ht="15.75">
      <c r="A1" s="100" t="s">
        <v>80</v>
      </c>
      <c r="I1" s="100"/>
    </row>
    <row r="3" spans="1:19" s="98" customFormat="1" ht="22.5">
      <c r="A3" s="159" t="s">
        <v>48</v>
      </c>
      <c r="B3" s="160" t="s">
        <v>49</v>
      </c>
      <c r="C3" s="160" t="s">
        <v>50</v>
      </c>
      <c r="D3" s="159" t="s">
        <v>52</v>
      </c>
      <c r="E3" s="159" t="s">
        <v>53</v>
      </c>
      <c r="F3" s="159" t="s">
        <v>54</v>
      </c>
      <c r="G3" s="159" t="s">
        <v>55</v>
      </c>
      <c r="H3" s="159" t="s">
        <v>56</v>
      </c>
      <c r="I3" s="159" t="s">
        <v>57</v>
      </c>
      <c r="J3" s="159" t="s">
        <v>58</v>
      </c>
      <c r="K3" s="159" t="s">
        <v>73</v>
      </c>
      <c r="L3" s="161" t="s">
        <v>60</v>
      </c>
      <c r="M3" s="161" t="s">
        <v>61</v>
      </c>
      <c r="N3" s="161" t="s">
        <v>62</v>
      </c>
      <c r="O3" s="161" t="s">
        <v>74</v>
      </c>
      <c r="P3" s="159" t="s">
        <v>75</v>
      </c>
      <c r="Q3" s="159" t="s">
        <v>76</v>
      </c>
      <c r="R3" s="159" t="s">
        <v>77</v>
      </c>
      <c r="S3" s="98" t="s">
        <v>81</v>
      </c>
    </row>
    <row r="4" spans="1:23" s="96" customFormat="1" ht="56.25">
      <c r="A4" s="138">
        <v>113</v>
      </c>
      <c r="B4" s="139" t="s">
        <v>147</v>
      </c>
      <c r="C4" s="139" t="s">
        <v>282</v>
      </c>
      <c r="D4" s="120" t="s">
        <v>283</v>
      </c>
      <c r="E4" s="140" t="s">
        <v>65</v>
      </c>
      <c r="F4" s="120" t="s">
        <v>151</v>
      </c>
      <c r="G4" s="120" t="s">
        <v>152</v>
      </c>
      <c r="H4" s="120" t="s">
        <v>153</v>
      </c>
      <c r="I4" s="120" t="s">
        <v>67</v>
      </c>
      <c r="J4" s="120" t="s">
        <v>154</v>
      </c>
      <c r="K4" s="120" t="s">
        <v>68</v>
      </c>
      <c r="L4" s="141">
        <v>229549800</v>
      </c>
      <c r="M4" s="141">
        <v>0</v>
      </c>
      <c r="N4" s="141">
        <v>229549800</v>
      </c>
      <c r="O4" s="141">
        <v>209096090</v>
      </c>
      <c r="P4" s="140" t="s">
        <v>284</v>
      </c>
      <c r="Q4" s="120" t="s">
        <v>285</v>
      </c>
      <c r="R4" s="120" t="s">
        <v>286</v>
      </c>
      <c r="S4" s="124" t="s">
        <v>155</v>
      </c>
      <c r="T4" s="142"/>
      <c r="U4" s="142"/>
      <c r="V4" s="142"/>
      <c r="W4" s="142"/>
    </row>
    <row r="5" spans="1:23" s="96" customFormat="1" ht="67.5">
      <c r="A5" s="138">
        <v>213</v>
      </c>
      <c r="B5" s="139" t="s">
        <v>147</v>
      </c>
      <c r="C5" s="139" t="s">
        <v>287</v>
      </c>
      <c r="D5" s="120" t="s">
        <v>190</v>
      </c>
      <c r="E5" s="140" t="s">
        <v>65</v>
      </c>
      <c r="F5" s="120" t="s">
        <v>151</v>
      </c>
      <c r="G5" s="120" t="s">
        <v>152</v>
      </c>
      <c r="H5" s="120" t="s">
        <v>153</v>
      </c>
      <c r="I5" s="120" t="s">
        <v>67</v>
      </c>
      <c r="J5" s="120" t="s">
        <v>154</v>
      </c>
      <c r="K5" s="120" t="s">
        <v>68</v>
      </c>
      <c r="L5" s="141">
        <v>1248000000</v>
      </c>
      <c r="M5" s="141">
        <v>0</v>
      </c>
      <c r="N5" s="141">
        <v>1248000000</v>
      </c>
      <c r="O5" s="141">
        <v>1248000000</v>
      </c>
      <c r="P5" s="140" t="s">
        <v>284</v>
      </c>
      <c r="Q5" s="120" t="s">
        <v>288</v>
      </c>
      <c r="R5" s="120" t="s">
        <v>289</v>
      </c>
      <c r="S5" s="124" t="s">
        <v>158</v>
      </c>
      <c r="T5" s="142"/>
      <c r="U5" s="142"/>
      <c r="V5" s="142"/>
      <c r="W5" s="142"/>
    </row>
    <row r="6" spans="1:23" s="96" customFormat="1" ht="33.75">
      <c r="A6" s="138">
        <v>313</v>
      </c>
      <c r="B6" s="139" t="s">
        <v>147</v>
      </c>
      <c r="C6" s="139" t="s">
        <v>290</v>
      </c>
      <c r="D6" s="120" t="s">
        <v>190</v>
      </c>
      <c r="E6" s="140" t="s">
        <v>65</v>
      </c>
      <c r="F6" s="120" t="s">
        <v>151</v>
      </c>
      <c r="G6" s="120" t="s">
        <v>161</v>
      </c>
      <c r="H6" s="120" t="s">
        <v>162</v>
      </c>
      <c r="I6" s="120" t="s">
        <v>67</v>
      </c>
      <c r="J6" s="120" t="s">
        <v>154</v>
      </c>
      <c r="K6" s="120" t="s">
        <v>68</v>
      </c>
      <c r="L6" s="141">
        <v>26950000</v>
      </c>
      <c r="M6" s="141">
        <v>0</v>
      </c>
      <c r="N6" s="141">
        <v>26950000</v>
      </c>
      <c r="O6" s="141">
        <v>26950000</v>
      </c>
      <c r="P6" s="140" t="s">
        <v>284</v>
      </c>
      <c r="Q6" s="120" t="s">
        <v>291</v>
      </c>
      <c r="R6" s="120" t="s">
        <v>292</v>
      </c>
      <c r="S6" s="124" t="s">
        <v>163</v>
      </c>
      <c r="T6" s="142"/>
      <c r="U6" s="142"/>
      <c r="V6" s="142"/>
      <c r="W6" s="142"/>
    </row>
    <row r="7" spans="1:23" s="96" customFormat="1" ht="33.75">
      <c r="A7" s="138">
        <v>413</v>
      </c>
      <c r="B7" s="139" t="s">
        <v>147</v>
      </c>
      <c r="C7" s="139" t="s">
        <v>293</v>
      </c>
      <c r="D7" s="120" t="s">
        <v>190</v>
      </c>
      <c r="E7" s="140" t="s">
        <v>65</v>
      </c>
      <c r="F7" s="120" t="s">
        <v>151</v>
      </c>
      <c r="G7" s="120" t="s">
        <v>166</v>
      </c>
      <c r="H7" s="120" t="s">
        <v>167</v>
      </c>
      <c r="I7" s="120" t="s">
        <v>67</v>
      </c>
      <c r="J7" s="120" t="s">
        <v>154</v>
      </c>
      <c r="K7" s="120" t="s">
        <v>68</v>
      </c>
      <c r="L7" s="141">
        <v>36493000</v>
      </c>
      <c r="M7" s="141">
        <v>0</v>
      </c>
      <c r="N7" s="141">
        <v>36493000</v>
      </c>
      <c r="O7" s="141">
        <v>36493000</v>
      </c>
      <c r="P7" s="140" t="s">
        <v>284</v>
      </c>
      <c r="Q7" s="120" t="s">
        <v>294</v>
      </c>
      <c r="R7" s="120" t="s">
        <v>295</v>
      </c>
      <c r="S7" s="124" t="s">
        <v>168</v>
      </c>
      <c r="T7" s="142"/>
      <c r="U7" s="142"/>
      <c r="V7" s="142"/>
      <c r="W7" s="142"/>
    </row>
    <row r="8" spans="1:23" s="96" customFormat="1" ht="33.75">
      <c r="A8" s="138">
        <v>513</v>
      </c>
      <c r="B8" s="139" t="s">
        <v>147</v>
      </c>
      <c r="C8" s="139" t="s">
        <v>296</v>
      </c>
      <c r="D8" s="120" t="s">
        <v>190</v>
      </c>
      <c r="E8" s="140" t="s">
        <v>65</v>
      </c>
      <c r="F8" s="120" t="s">
        <v>151</v>
      </c>
      <c r="G8" s="120" t="s">
        <v>166</v>
      </c>
      <c r="H8" s="120" t="s">
        <v>167</v>
      </c>
      <c r="I8" s="120" t="s">
        <v>67</v>
      </c>
      <c r="J8" s="120" t="s">
        <v>154</v>
      </c>
      <c r="K8" s="120" t="s">
        <v>68</v>
      </c>
      <c r="L8" s="141">
        <v>25000000</v>
      </c>
      <c r="M8" s="141">
        <v>0</v>
      </c>
      <c r="N8" s="141">
        <v>25000000</v>
      </c>
      <c r="O8" s="141">
        <v>25000000</v>
      </c>
      <c r="P8" s="140" t="s">
        <v>284</v>
      </c>
      <c r="Q8" s="120" t="s">
        <v>297</v>
      </c>
      <c r="R8" s="120" t="s">
        <v>298</v>
      </c>
      <c r="S8" s="124" t="s">
        <v>171</v>
      </c>
      <c r="T8" s="142"/>
      <c r="U8" s="142"/>
      <c r="V8" s="142"/>
      <c r="W8" s="142"/>
    </row>
    <row r="9" spans="1:23" s="96" customFormat="1" ht="45">
      <c r="A9" s="138">
        <v>613</v>
      </c>
      <c r="B9" s="139" t="s">
        <v>147</v>
      </c>
      <c r="C9" s="139" t="s">
        <v>299</v>
      </c>
      <c r="D9" s="120" t="s">
        <v>190</v>
      </c>
      <c r="E9" s="140" t="s">
        <v>65</v>
      </c>
      <c r="F9" s="120" t="s">
        <v>151</v>
      </c>
      <c r="G9" s="120" t="s">
        <v>174</v>
      </c>
      <c r="H9" s="120" t="s">
        <v>175</v>
      </c>
      <c r="I9" s="120" t="s">
        <v>67</v>
      </c>
      <c r="J9" s="120" t="s">
        <v>154</v>
      </c>
      <c r="K9" s="120" t="s">
        <v>68</v>
      </c>
      <c r="L9" s="141">
        <v>3194045</v>
      </c>
      <c r="M9" s="141">
        <v>0</v>
      </c>
      <c r="N9" s="141">
        <v>3194045</v>
      </c>
      <c r="O9" s="141">
        <v>3194045</v>
      </c>
      <c r="P9" s="140" t="s">
        <v>284</v>
      </c>
      <c r="Q9" s="120" t="s">
        <v>300</v>
      </c>
      <c r="R9" s="120" t="s">
        <v>301</v>
      </c>
      <c r="S9" s="124" t="s">
        <v>176</v>
      </c>
      <c r="T9" s="142"/>
      <c r="U9" s="142"/>
      <c r="V9" s="142"/>
      <c r="W9" s="142"/>
    </row>
    <row r="10" spans="1:23" s="96" customFormat="1" ht="45">
      <c r="A10" s="138">
        <v>613</v>
      </c>
      <c r="B10" s="139" t="s">
        <v>147</v>
      </c>
      <c r="C10" s="139" t="s">
        <v>299</v>
      </c>
      <c r="D10" s="120" t="s">
        <v>190</v>
      </c>
      <c r="E10" s="140" t="s">
        <v>65</v>
      </c>
      <c r="F10" s="120" t="s">
        <v>151</v>
      </c>
      <c r="G10" s="120" t="s">
        <v>177</v>
      </c>
      <c r="H10" s="120" t="s">
        <v>178</v>
      </c>
      <c r="I10" s="120" t="s">
        <v>67</v>
      </c>
      <c r="J10" s="120" t="s">
        <v>154</v>
      </c>
      <c r="K10" s="120" t="s">
        <v>68</v>
      </c>
      <c r="L10" s="141">
        <v>3194045</v>
      </c>
      <c r="M10" s="141">
        <v>0</v>
      </c>
      <c r="N10" s="141">
        <v>3194045</v>
      </c>
      <c r="O10" s="141">
        <v>3194045</v>
      </c>
      <c r="P10" s="140" t="s">
        <v>284</v>
      </c>
      <c r="Q10" s="120" t="s">
        <v>300</v>
      </c>
      <c r="R10" s="120" t="s">
        <v>301</v>
      </c>
      <c r="S10" s="124" t="s">
        <v>176</v>
      </c>
      <c r="T10" s="142"/>
      <c r="U10" s="142"/>
      <c r="V10" s="142"/>
      <c r="W10" s="142"/>
    </row>
    <row r="11" spans="1:23" s="96" customFormat="1" ht="11.25">
      <c r="A11" s="138">
        <v>713</v>
      </c>
      <c r="B11" s="139" t="s">
        <v>147</v>
      </c>
      <c r="C11" s="139" t="s">
        <v>302</v>
      </c>
      <c r="D11" s="120" t="s">
        <v>201</v>
      </c>
      <c r="E11" s="140" t="s">
        <v>65</v>
      </c>
      <c r="F11" s="120" t="s">
        <v>151</v>
      </c>
      <c r="G11" s="120" t="s">
        <v>181</v>
      </c>
      <c r="H11" s="120" t="s">
        <v>182</v>
      </c>
      <c r="I11" s="120" t="s">
        <v>67</v>
      </c>
      <c r="J11" s="120" t="s">
        <v>154</v>
      </c>
      <c r="K11" s="120" t="s">
        <v>68</v>
      </c>
      <c r="L11" s="141">
        <v>1821410</v>
      </c>
      <c r="M11" s="141">
        <v>0</v>
      </c>
      <c r="N11" s="141">
        <v>1821410</v>
      </c>
      <c r="O11" s="141">
        <v>0</v>
      </c>
      <c r="P11" s="140" t="s">
        <v>284</v>
      </c>
      <c r="Q11" s="120" t="s">
        <v>303</v>
      </c>
      <c r="R11" s="120" t="s">
        <v>304</v>
      </c>
      <c r="S11" s="124" t="s">
        <v>313</v>
      </c>
      <c r="T11" s="142"/>
      <c r="U11" s="142"/>
      <c r="V11" s="142"/>
      <c r="W11" s="142"/>
    </row>
    <row r="12" spans="1:23" s="96" customFormat="1" ht="11.25">
      <c r="A12" s="138">
        <v>813</v>
      </c>
      <c r="B12" s="139" t="s">
        <v>147</v>
      </c>
      <c r="C12" s="139" t="s">
        <v>305</v>
      </c>
      <c r="D12" s="120" t="s">
        <v>283</v>
      </c>
      <c r="E12" s="140" t="s">
        <v>65</v>
      </c>
      <c r="F12" s="120" t="s">
        <v>151</v>
      </c>
      <c r="G12" s="120" t="s">
        <v>181</v>
      </c>
      <c r="H12" s="120" t="s">
        <v>182</v>
      </c>
      <c r="I12" s="120" t="s">
        <v>67</v>
      </c>
      <c r="J12" s="120" t="s">
        <v>154</v>
      </c>
      <c r="K12" s="120" t="s">
        <v>68</v>
      </c>
      <c r="L12" s="141">
        <v>1821410</v>
      </c>
      <c r="M12" s="141">
        <v>0</v>
      </c>
      <c r="N12" s="141">
        <v>1821410</v>
      </c>
      <c r="O12" s="141">
        <v>0</v>
      </c>
      <c r="P12" s="140" t="s">
        <v>284</v>
      </c>
      <c r="Q12" s="120" t="s">
        <v>303</v>
      </c>
      <c r="R12" s="120" t="s">
        <v>304</v>
      </c>
      <c r="S12" s="124" t="s">
        <v>313</v>
      </c>
      <c r="T12" s="142"/>
      <c r="U12" s="142"/>
      <c r="V12" s="142"/>
      <c r="W12" s="142"/>
    </row>
    <row r="13" spans="1:23" s="96" customFormat="1" ht="11.25">
      <c r="A13" s="138">
        <v>913</v>
      </c>
      <c r="B13" s="139" t="s">
        <v>199</v>
      </c>
      <c r="C13" s="139" t="s">
        <v>306</v>
      </c>
      <c r="D13" s="120" t="s">
        <v>283</v>
      </c>
      <c r="E13" s="140" t="s">
        <v>65</v>
      </c>
      <c r="F13" s="120" t="s">
        <v>151</v>
      </c>
      <c r="G13" s="120" t="s">
        <v>186</v>
      </c>
      <c r="H13" s="120" t="s">
        <v>187</v>
      </c>
      <c r="I13" s="120" t="s">
        <v>67</v>
      </c>
      <c r="J13" s="120" t="s">
        <v>154</v>
      </c>
      <c r="K13" s="120" t="s">
        <v>68</v>
      </c>
      <c r="L13" s="141">
        <v>24075</v>
      </c>
      <c r="M13" s="141">
        <v>0</v>
      </c>
      <c r="N13" s="141">
        <v>24075</v>
      </c>
      <c r="O13" s="141">
        <v>0</v>
      </c>
      <c r="P13" s="140" t="s">
        <v>284</v>
      </c>
      <c r="Q13" s="120" t="s">
        <v>288</v>
      </c>
      <c r="R13" s="120" t="s">
        <v>289</v>
      </c>
      <c r="S13" s="124" t="s">
        <v>314</v>
      </c>
      <c r="T13" s="142"/>
      <c r="U13" s="142"/>
      <c r="V13" s="142"/>
      <c r="W13" s="142"/>
    </row>
    <row r="14" spans="1:23" s="96" customFormat="1" ht="11.25">
      <c r="A14" s="138">
        <v>1013</v>
      </c>
      <c r="B14" s="139" t="s">
        <v>230</v>
      </c>
      <c r="C14" s="139" t="s">
        <v>307</v>
      </c>
      <c r="D14" s="120" t="s">
        <v>283</v>
      </c>
      <c r="E14" s="140" t="s">
        <v>65</v>
      </c>
      <c r="F14" s="120" t="s">
        <v>151</v>
      </c>
      <c r="G14" s="120" t="s">
        <v>207</v>
      </c>
      <c r="H14" s="120" t="s">
        <v>208</v>
      </c>
      <c r="I14" s="120" t="s">
        <v>67</v>
      </c>
      <c r="J14" s="120" t="s">
        <v>154</v>
      </c>
      <c r="K14" s="120" t="s">
        <v>68</v>
      </c>
      <c r="L14" s="141">
        <v>1000000</v>
      </c>
      <c r="M14" s="141">
        <v>0</v>
      </c>
      <c r="N14" s="141">
        <v>1000000</v>
      </c>
      <c r="O14" s="141">
        <v>0</v>
      </c>
      <c r="P14" s="140" t="s">
        <v>284</v>
      </c>
      <c r="Q14" s="120" t="s">
        <v>308</v>
      </c>
      <c r="R14" s="120" t="s">
        <v>309</v>
      </c>
      <c r="S14" s="124" t="s">
        <v>204</v>
      </c>
      <c r="T14" s="142"/>
      <c r="U14" s="142"/>
      <c r="V14" s="142"/>
      <c r="W14" s="142"/>
    </row>
    <row r="15" spans="1:23" s="96" customFormat="1" ht="11.25">
      <c r="A15" s="138">
        <v>1013</v>
      </c>
      <c r="B15" s="139" t="s">
        <v>230</v>
      </c>
      <c r="C15" s="139" t="s">
        <v>307</v>
      </c>
      <c r="D15" s="120" t="s">
        <v>283</v>
      </c>
      <c r="E15" s="140" t="s">
        <v>65</v>
      </c>
      <c r="F15" s="120" t="s">
        <v>151</v>
      </c>
      <c r="G15" s="120" t="s">
        <v>209</v>
      </c>
      <c r="H15" s="120" t="s">
        <v>210</v>
      </c>
      <c r="I15" s="120" t="s">
        <v>67</v>
      </c>
      <c r="J15" s="120" t="s">
        <v>154</v>
      </c>
      <c r="K15" s="120" t="s">
        <v>68</v>
      </c>
      <c r="L15" s="141">
        <v>500000</v>
      </c>
      <c r="M15" s="141">
        <v>0</v>
      </c>
      <c r="N15" s="141">
        <v>500000</v>
      </c>
      <c r="O15" s="141">
        <v>0</v>
      </c>
      <c r="P15" s="140" t="s">
        <v>284</v>
      </c>
      <c r="Q15" s="120" t="s">
        <v>308</v>
      </c>
      <c r="R15" s="120" t="s">
        <v>309</v>
      </c>
      <c r="S15" s="124" t="s">
        <v>204</v>
      </c>
      <c r="T15" s="142"/>
      <c r="U15" s="142"/>
      <c r="V15" s="142"/>
      <c r="W15" s="142"/>
    </row>
    <row r="16" spans="1:23" s="96" customFormat="1" ht="11.25">
      <c r="A16" s="138">
        <v>1013</v>
      </c>
      <c r="B16" s="139" t="s">
        <v>230</v>
      </c>
      <c r="C16" s="139" t="s">
        <v>307</v>
      </c>
      <c r="D16" s="120" t="s">
        <v>283</v>
      </c>
      <c r="E16" s="140" t="s">
        <v>65</v>
      </c>
      <c r="F16" s="120" t="s">
        <v>151</v>
      </c>
      <c r="G16" s="120" t="s">
        <v>211</v>
      </c>
      <c r="H16" s="120" t="s">
        <v>212</v>
      </c>
      <c r="I16" s="120" t="s">
        <v>67</v>
      </c>
      <c r="J16" s="120" t="s">
        <v>154</v>
      </c>
      <c r="K16" s="120" t="s">
        <v>68</v>
      </c>
      <c r="L16" s="141">
        <v>500000</v>
      </c>
      <c r="M16" s="141">
        <v>0</v>
      </c>
      <c r="N16" s="141">
        <v>500000</v>
      </c>
      <c r="O16" s="141">
        <v>0</v>
      </c>
      <c r="P16" s="140" t="s">
        <v>284</v>
      </c>
      <c r="Q16" s="120" t="s">
        <v>308</v>
      </c>
      <c r="R16" s="120" t="s">
        <v>309</v>
      </c>
      <c r="S16" s="124" t="s">
        <v>204</v>
      </c>
      <c r="T16" s="142"/>
      <c r="U16" s="142"/>
      <c r="V16" s="142"/>
      <c r="W16" s="142"/>
    </row>
    <row r="17" spans="1:23" s="96" customFormat="1" ht="11.25">
      <c r="A17" s="138">
        <v>1013</v>
      </c>
      <c r="B17" s="139" t="s">
        <v>230</v>
      </c>
      <c r="C17" s="139" t="s">
        <v>307</v>
      </c>
      <c r="D17" s="120" t="s">
        <v>283</v>
      </c>
      <c r="E17" s="140" t="s">
        <v>65</v>
      </c>
      <c r="F17" s="120" t="s">
        <v>151</v>
      </c>
      <c r="G17" s="120" t="s">
        <v>215</v>
      </c>
      <c r="H17" s="120" t="s">
        <v>216</v>
      </c>
      <c r="I17" s="120" t="s">
        <v>67</v>
      </c>
      <c r="J17" s="120" t="s">
        <v>154</v>
      </c>
      <c r="K17" s="120" t="s">
        <v>68</v>
      </c>
      <c r="L17" s="141">
        <v>500000</v>
      </c>
      <c r="M17" s="141">
        <v>0</v>
      </c>
      <c r="N17" s="141">
        <v>500000</v>
      </c>
      <c r="O17" s="141">
        <v>0</v>
      </c>
      <c r="P17" s="140" t="s">
        <v>284</v>
      </c>
      <c r="Q17" s="120" t="s">
        <v>308</v>
      </c>
      <c r="R17" s="120" t="s">
        <v>309</v>
      </c>
      <c r="S17" s="124" t="s">
        <v>204</v>
      </c>
      <c r="T17" s="142"/>
      <c r="U17" s="142"/>
      <c r="V17" s="142"/>
      <c r="W17" s="142"/>
    </row>
    <row r="18" spans="1:23" s="96" customFormat="1" ht="11.25">
      <c r="A18" s="138">
        <v>1013</v>
      </c>
      <c r="B18" s="139" t="s">
        <v>230</v>
      </c>
      <c r="C18" s="139" t="s">
        <v>307</v>
      </c>
      <c r="D18" s="120" t="s">
        <v>283</v>
      </c>
      <c r="E18" s="140" t="s">
        <v>65</v>
      </c>
      <c r="F18" s="120" t="s">
        <v>151</v>
      </c>
      <c r="G18" s="120" t="s">
        <v>177</v>
      </c>
      <c r="H18" s="120" t="s">
        <v>178</v>
      </c>
      <c r="I18" s="120" t="s">
        <v>67</v>
      </c>
      <c r="J18" s="120" t="s">
        <v>154</v>
      </c>
      <c r="K18" s="120" t="s">
        <v>68</v>
      </c>
      <c r="L18" s="141">
        <v>5000000</v>
      </c>
      <c r="M18" s="141">
        <v>0</v>
      </c>
      <c r="N18" s="141">
        <v>5000000</v>
      </c>
      <c r="O18" s="141">
        <v>0</v>
      </c>
      <c r="P18" s="140" t="s">
        <v>284</v>
      </c>
      <c r="Q18" s="120" t="s">
        <v>308</v>
      </c>
      <c r="R18" s="120" t="s">
        <v>309</v>
      </c>
      <c r="S18" s="124" t="s">
        <v>204</v>
      </c>
      <c r="T18" s="142"/>
      <c r="U18" s="142"/>
      <c r="V18" s="142"/>
      <c r="W18" s="142"/>
    </row>
    <row r="19" spans="1:23" s="96" customFormat="1" ht="11.25">
      <c r="A19" s="138">
        <v>1013</v>
      </c>
      <c r="B19" s="139" t="s">
        <v>230</v>
      </c>
      <c r="C19" s="139" t="s">
        <v>307</v>
      </c>
      <c r="D19" s="120" t="s">
        <v>283</v>
      </c>
      <c r="E19" s="140" t="s">
        <v>65</v>
      </c>
      <c r="F19" s="120" t="s">
        <v>151</v>
      </c>
      <c r="G19" s="120" t="s">
        <v>221</v>
      </c>
      <c r="H19" s="120" t="s">
        <v>222</v>
      </c>
      <c r="I19" s="120" t="s">
        <v>67</v>
      </c>
      <c r="J19" s="120" t="s">
        <v>154</v>
      </c>
      <c r="K19" s="120" t="s">
        <v>68</v>
      </c>
      <c r="L19" s="141">
        <v>100000</v>
      </c>
      <c r="M19" s="141">
        <v>0</v>
      </c>
      <c r="N19" s="141">
        <v>100000</v>
      </c>
      <c r="O19" s="141">
        <v>0</v>
      </c>
      <c r="P19" s="140" t="s">
        <v>284</v>
      </c>
      <c r="Q19" s="120" t="s">
        <v>308</v>
      </c>
      <c r="R19" s="120" t="s">
        <v>309</v>
      </c>
      <c r="S19" s="124" t="s">
        <v>204</v>
      </c>
      <c r="T19" s="142"/>
      <c r="U19" s="142"/>
      <c r="V19" s="142"/>
      <c r="W19" s="142"/>
    </row>
    <row r="20" spans="1:23" s="96" customFormat="1" ht="11.25">
      <c r="A20" s="138">
        <v>1013</v>
      </c>
      <c r="B20" s="139" t="s">
        <v>230</v>
      </c>
      <c r="C20" s="139" t="s">
        <v>307</v>
      </c>
      <c r="D20" s="120" t="s">
        <v>283</v>
      </c>
      <c r="E20" s="140" t="s">
        <v>65</v>
      </c>
      <c r="F20" s="120" t="s">
        <v>151</v>
      </c>
      <c r="G20" s="120" t="s">
        <v>161</v>
      </c>
      <c r="H20" s="120" t="s">
        <v>162</v>
      </c>
      <c r="I20" s="120" t="s">
        <v>67</v>
      </c>
      <c r="J20" s="120" t="s">
        <v>154</v>
      </c>
      <c r="K20" s="120" t="s">
        <v>68</v>
      </c>
      <c r="L20" s="141">
        <v>300000</v>
      </c>
      <c r="M20" s="141">
        <v>0</v>
      </c>
      <c r="N20" s="141">
        <v>300000</v>
      </c>
      <c r="O20" s="141">
        <v>0</v>
      </c>
      <c r="P20" s="140" t="s">
        <v>284</v>
      </c>
      <c r="Q20" s="120" t="s">
        <v>308</v>
      </c>
      <c r="R20" s="120" t="s">
        <v>309</v>
      </c>
      <c r="S20" s="124" t="s">
        <v>204</v>
      </c>
      <c r="T20" s="142"/>
      <c r="U20" s="142"/>
      <c r="V20" s="142"/>
      <c r="W20" s="142"/>
    </row>
    <row r="21" spans="1:23" s="96" customFormat="1" ht="11.25">
      <c r="A21" s="138">
        <v>1013</v>
      </c>
      <c r="B21" s="139" t="s">
        <v>230</v>
      </c>
      <c r="C21" s="139" t="s">
        <v>307</v>
      </c>
      <c r="D21" s="120" t="s">
        <v>283</v>
      </c>
      <c r="E21" s="140" t="s">
        <v>65</v>
      </c>
      <c r="F21" s="120" t="s">
        <v>151</v>
      </c>
      <c r="G21" s="120" t="s">
        <v>223</v>
      </c>
      <c r="H21" s="120" t="s">
        <v>224</v>
      </c>
      <c r="I21" s="120" t="s">
        <v>67</v>
      </c>
      <c r="J21" s="120" t="s">
        <v>154</v>
      </c>
      <c r="K21" s="120" t="s">
        <v>68</v>
      </c>
      <c r="L21" s="141">
        <v>100000</v>
      </c>
      <c r="M21" s="141">
        <v>0</v>
      </c>
      <c r="N21" s="141">
        <v>100000</v>
      </c>
      <c r="O21" s="141">
        <v>0</v>
      </c>
      <c r="P21" s="140" t="s">
        <v>284</v>
      </c>
      <c r="Q21" s="120" t="s">
        <v>308</v>
      </c>
      <c r="R21" s="120" t="s">
        <v>309</v>
      </c>
      <c r="S21" s="124" t="s">
        <v>204</v>
      </c>
      <c r="T21" s="142"/>
      <c r="U21" s="142"/>
      <c r="V21" s="142"/>
      <c r="W21" s="142"/>
    </row>
    <row r="22" spans="1:23" s="96" customFormat="1" ht="11.25">
      <c r="A22" s="138">
        <v>1013</v>
      </c>
      <c r="B22" s="139" t="s">
        <v>230</v>
      </c>
      <c r="C22" s="139" t="s">
        <v>307</v>
      </c>
      <c r="D22" s="120" t="s">
        <v>283</v>
      </c>
      <c r="E22" s="140" t="s">
        <v>65</v>
      </c>
      <c r="F22" s="120" t="s">
        <v>151</v>
      </c>
      <c r="G22" s="120" t="s">
        <v>225</v>
      </c>
      <c r="H22" s="120" t="s">
        <v>226</v>
      </c>
      <c r="I22" s="120" t="s">
        <v>67</v>
      </c>
      <c r="J22" s="120" t="s">
        <v>154</v>
      </c>
      <c r="K22" s="120" t="s">
        <v>68</v>
      </c>
      <c r="L22" s="141">
        <v>100000</v>
      </c>
      <c r="M22" s="141">
        <v>0</v>
      </c>
      <c r="N22" s="141">
        <v>100000</v>
      </c>
      <c r="O22" s="141">
        <v>0</v>
      </c>
      <c r="P22" s="140" t="s">
        <v>284</v>
      </c>
      <c r="Q22" s="120" t="s">
        <v>308</v>
      </c>
      <c r="R22" s="120" t="s">
        <v>309</v>
      </c>
      <c r="S22" s="124" t="s">
        <v>204</v>
      </c>
      <c r="T22" s="142"/>
      <c r="U22" s="142"/>
      <c r="V22" s="142"/>
      <c r="W22" s="142"/>
    </row>
    <row r="23" spans="1:23" s="96" customFormat="1" ht="11.25">
      <c r="A23" s="138">
        <v>1013</v>
      </c>
      <c r="B23" s="139" t="s">
        <v>230</v>
      </c>
      <c r="C23" s="139" t="s">
        <v>307</v>
      </c>
      <c r="D23" s="120" t="s">
        <v>283</v>
      </c>
      <c r="E23" s="140" t="s">
        <v>65</v>
      </c>
      <c r="F23" s="120" t="s">
        <v>151</v>
      </c>
      <c r="G23" s="120" t="s">
        <v>227</v>
      </c>
      <c r="H23" s="120" t="s">
        <v>228</v>
      </c>
      <c r="I23" s="120" t="s">
        <v>67</v>
      </c>
      <c r="J23" s="120" t="s">
        <v>154</v>
      </c>
      <c r="K23" s="120" t="s">
        <v>68</v>
      </c>
      <c r="L23" s="141">
        <v>400000</v>
      </c>
      <c r="M23" s="141">
        <v>0</v>
      </c>
      <c r="N23" s="141">
        <v>400000</v>
      </c>
      <c r="O23" s="141">
        <v>0</v>
      </c>
      <c r="P23" s="140" t="s">
        <v>284</v>
      </c>
      <c r="Q23" s="120" t="s">
        <v>308</v>
      </c>
      <c r="R23" s="120" t="s">
        <v>309</v>
      </c>
      <c r="S23" s="124" t="s">
        <v>204</v>
      </c>
      <c r="T23" s="142"/>
      <c r="U23" s="142"/>
      <c r="V23" s="142"/>
      <c r="W23" s="142"/>
    </row>
    <row r="24" spans="1:23" s="96" customFormat="1" ht="11.25">
      <c r="A24" s="138">
        <v>1013</v>
      </c>
      <c r="B24" s="139" t="s">
        <v>230</v>
      </c>
      <c r="C24" s="139" t="s">
        <v>307</v>
      </c>
      <c r="D24" s="120" t="s">
        <v>283</v>
      </c>
      <c r="E24" s="140" t="s">
        <v>65</v>
      </c>
      <c r="F24" s="120" t="s">
        <v>151</v>
      </c>
      <c r="G24" s="120" t="s">
        <v>202</v>
      </c>
      <c r="H24" s="120" t="s">
        <v>203</v>
      </c>
      <c r="I24" s="120" t="s">
        <v>67</v>
      </c>
      <c r="J24" s="120" t="s">
        <v>154</v>
      </c>
      <c r="K24" s="120" t="s">
        <v>68</v>
      </c>
      <c r="L24" s="141">
        <v>15000000</v>
      </c>
      <c r="M24" s="141">
        <v>0</v>
      </c>
      <c r="N24" s="141">
        <v>15000000</v>
      </c>
      <c r="O24" s="141">
        <v>0</v>
      </c>
      <c r="P24" s="140" t="s">
        <v>284</v>
      </c>
      <c r="Q24" s="120" t="s">
        <v>308</v>
      </c>
      <c r="R24" s="120" t="s">
        <v>309</v>
      </c>
      <c r="S24" s="124" t="s">
        <v>204</v>
      </c>
      <c r="T24" s="142"/>
      <c r="U24" s="142"/>
      <c r="V24" s="142"/>
      <c r="W24" s="142"/>
    </row>
    <row r="25" spans="1:23" s="96" customFormat="1" ht="11.25">
      <c r="A25" s="138">
        <v>1013</v>
      </c>
      <c r="B25" s="139" t="s">
        <v>230</v>
      </c>
      <c r="C25" s="139" t="s">
        <v>307</v>
      </c>
      <c r="D25" s="120" t="s">
        <v>283</v>
      </c>
      <c r="E25" s="140" t="s">
        <v>65</v>
      </c>
      <c r="F25" s="120" t="s">
        <v>151</v>
      </c>
      <c r="G25" s="120" t="s">
        <v>205</v>
      </c>
      <c r="H25" s="120" t="s">
        <v>206</v>
      </c>
      <c r="I25" s="120" t="s">
        <v>67</v>
      </c>
      <c r="J25" s="120" t="s">
        <v>154</v>
      </c>
      <c r="K25" s="120" t="s">
        <v>68</v>
      </c>
      <c r="L25" s="141">
        <v>10000000</v>
      </c>
      <c r="M25" s="141">
        <v>0</v>
      </c>
      <c r="N25" s="141">
        <v>10000000</v>
      </c>
      <c r="O25" s="141">
        <v>0</v>
      </c>
      <c r="P25" s="140" t="s">
        <v>284</v>
      </c>
      <c r="Q25" s="120" t="s">
        <v>308</v>
      </c>
      <c r="R25" s="120" t="s">
        <v>309</v>
      </c>
      <c r="S25" s="124" t="s">
        <v>204</v>
      </c>
      <c r="T25" s="142"/>
      <c r="U25" s="142"/>
      <c r="V25" s="142"/>
      <c r="W25" s="142"/>
    </row>
    <row r="26" spans="1:23" s="96" customFormat="1" ht="11.25">
      <c r="A26" s="138">
        <v>1013</v>
      </c>
      <c r="B26" s="139" t="s">
        <v>230</v>
      </c>
      <c r="C26" s="139" t="s">
        <v>307</v>
      </c>
      <c r="D26" s="120" t="s">
        <v>283</v>
      </c>
      <c r="E26" s="140" t="s">
        <v>65</v>
      </c>
      <c r="F26" s="120" t="s">
        <v>151</v>
      </c>
      <c r="G26" s="120" t="s">
        <v>219</v>
      </c>
      <c r="H26" s="120" t="s">
        <v>220</v>
      </c>
      <c r="I26" s="120" t="s">
        <v>67</v>
      </c>
      <c r="J26" s="120" t="s">
        <v>154</v>
      </c>
      <c r="K26" s="120" t="s">
        <v>68</v>
      </c>
      <c r="L26" s="141">
        <v>500000</v>
      </c>
      <c r="M26" s="141">
        <v>0</v>
      </c>
      <c r="N26" s="141">
        <v>500000</v>
      </c>
      <c r="O26" s="141">
        <v>0</v>
      </c>
      <c r="P26" s="140" t="s">
        <v>284</v>
      </c>
      <c r="Q26" s="120" t="s">
        <v>308</v>
      </c>
      <c r="R26" s="120" t="s">
        <v>309</v>
      </c>
      <c r="S26" s="124" t="s">
        <v>204</v>
      </c>
      <c r="T26" s="142"/>
      <c r="U26" s="142"/>
      <c r="V26" s="142"/>
      <c r="W26" s="142"/>
    </row>
    <row r="27" spans="1:23" s="96" customFormat="1" ht="11.25">
      <c r="A27" s="138">
        <v>1013</v>
      </c>
      <c r="B27" s="139" t="s">
        <v>230</v>
      </c>
      <c r="C27" s="139" t="s">
        <v>307</v>
      </c>
      <c r="D27" s="120" t="s">
        <v>283</v>
      </c>
      <c r="E27" s="140" t="s">
        <v>65</v>
      </c>
      <c r="F27" s="120" t="s">
        <v>151</v>
      </c>
      <c r="G27" s="120" t="s">
        <v>213</v>
      </c>
      <c r="H27" s="120" t="s">
        <v>214</v>
      </c>
      <c r="I27" s="120" t="s">
        <v>67</v>
      </c>
      <c r="J27" s="120" t="s">
        <v>154</v>
      </c>
      <c r="K27" s="120" t="s">
        <v>68</v>
      </c>
      <c r="L27" s="141">
        <v>500000</v>
      </c>
      <c r="M27" s="141">
        <v>0</v>
      </c>
      <c r="N27" s="141">
        <v>500000</v>
      </c>
      <c r="O27" s="141">
        <v>0</v>
      </c>
      <c r="P27" s="140" t="s">
        <v>284</v>
      </c>
      <c r="Q27" s="120" t="s">
        <v>308</v>
      </c>
      <c r="R27" s="120" t="s">
        <v>309</v>
      </c>
      <c r="S27" s="124" t="s">
        <v>204</v>
      </c>
      <c r="T27" s="142"/>
      <c r="U27" s="142"/>
      <c r="V27" s="142"/>
      <c r="W27" s="142"/>
    </row>
    <row r="28" spans="1:23" s="96" customFormat="1" ht="11.25">
      <c r="A28" s="138">
        <v>1013</v>
      </c>
      <c r="B28" s="139" t="s">
        <v>230</v>
      </c>
      <c r="C28" s="139" t="s">
        <v>307</v>
      </c>
      <c r="D28" s="120" t="s">
        <v>283</v>
      </c>
      <c r="E28" s="140" t="s">
        <v>65</v>
      </c>
      <c r="F28" s="120" t="s">
        <v>151</v>
      </c>
      <c r="G28" s="120" t="s">
        <v>217</v>
      </c>
      <c r="H28" s="120" t="s">
        <v>218</v>
      </c>
      <c r="I28" s="120" t="s">
        <v>67</v>
      </c>
      <c r="J28" s="120" t="s">
        <v>154</v>
      </c>
      <c r="K28" s="120" t="s">
        <v>68</v>
      </c>
      <c r="L28" s="141">
        <v>500000</v>
      </c>
      <c r="M28" s="141">
        <v>0</v>
      </c>
      <c r="N28" s="141">
        <v>500000</v>
      </c>
      <c r="O28" s="141">
        <v>0</v>
      </c>
      <c r="P28" s="140" t="s">
        <v>284</v>
      </c>
      <c r="Q28" s="120" t="s">
        <v>308</v>
      </c>
      <c r="R28" s="120" t="s">
        <v>309</v>
      </c>
      <c r="S28" s="124" t="s">
        <v>204</v>
      </c>
      <c r="T28" s="142"/>
      <c r="U28" s="142"/>
      <c r="V28" s="142"/>
      <c r="W28" s="142"/>
    </row>
    <row r="29" spans="1:23" s="96" customFormat="1" ht="11.25">
      <c r="A29" s="138">
        <v>1113</v>
      </c>
      <c r="B29" s="139" t="s">
        <v>234</v>
      </c>
      <c r="C29" s="139" t="s">
        <v>310</v>
      </c>
      <c r="D29" s="120" t="s">
        <v>283</v>
      </c>
      <c r="E29" s="140" t="s">
        <v>65</v>
      </c>
      <c r="F29" s="120" t="s">
        <v>151</v>
      </c>
      <c r="G29" s="120" t="s">
        <v>184</v>
      </c>
      <c r="H29" s="120" t="s">
        <v>185</v>
      </c>
      <c r="I29" s="120" t="s">
        <v>67</v>
      </c>
      <c r="J29" s="120" t="s">
        <v>154</v>
      </c>
      <c r="K29" s="120" t="s">
        <v>68</v>
      </c>
      <c r="L29" s="141">
        <v>1334031</v>
      </c>
      <c r="M29" s="141">
        <v>-48776</v>
      </c>
      <c r="N29" s="141">
        <v>1285255</v>
      </c>
      <c r="O29" s="141">
        <v>11706</v>
      </c>
      <c r="P29" s="140" t="s">
        <v>284</v>
      </c>
      <c r="Q29" s="120" t="s">
        <v>311</v>
      </c>
      <c r="R29" s="120" t="s">
        <v>312</v>
      </c>
      <c r="S29" s="124" t="s">
        <v>315</v>
      </c>
      <c r="T29" s="142"/>
      <c r="U29" s="142"/>
      <c r="V29" s="142"/>
      <c r="W29" s="142"/>
    </row>
    <row r="30" spans="1:23" s="96" customFormat="1" ht="67.5">
      <c r="A30" s="138">
        <v>1213</v>
      </c>
      <c r="B30" s="139" t="s">
        <v>330</v>
      </c>
      <c r="C30" s="139" t="s">
        <v>331</v>
      </c>
      <c r="D30" s="120" t="s">
        <v>190</v>
      </c>
      <c r="E30" s="140" t="s">
        <v>65</v>
      </c>
      <c r="F30" s="120" t="s">
        <v>151</v>
      </c>
      <c r="G30" s="120" t="s">
        <v>276</v>
      </c>
      <c r="H30" s="120" t="s">
        <v>277</v>
      </c>
      <c r="I30" s="120" t="s">
        <v>67</v>
      </c>
      <c r="J30" s="120" t="s">
        <v>154</v>
      </c>
      <c r="K30" s="120" t="s">
        <v>68</v>
      </c>
      <c r="L30" s="141">
        <v>213440000</v>
      </c>
      <c r="M30" s="141">
        <v>0</v>
      </c>
      <c r="N30" s="141">
        <v>213440000</v>
      </c>
      <c r="O30" s="141">
        <v>213440000</v>
      </c>
      <c r="P30" s="140" t="s">
        <v>332</v>
      </c>
      <c r="Q30" s="120" t="s">
        <v>333</v>
      </c>
      <c r="R30" s="120" t="s">
        <v>334</v>
      </c>
      <c r="S30" s="124" t="s">
        <v>407</v>
      </c>
      <c r="T30" s="142"/>
      <c r="U30" s="142"/>
      <c r="V30" s="142"/>
      <c r="W30" s="142"/>
    </row>
    <row r="31" spans="1:23" s="96" customFormat="1" ht="11.25">
      <c r="A31" s="138">
        <v>1313</v>
      </c>
      <c r="B31" s="139" t="s">
        <v>335</v>
      </c>
      <c r="C31" s="139" t="s">
        <v>336</v>
      </c>
      <c r="D31" s="120" t="s">
        <v>283</v>
      </c>
      <c r="E31" s="140" t="s">
        <v>65</v>
      </c>
      <c r="F31" s="120" t="s">
        <v>151</v>
      </c>
      <c r="G31" s="120" t="s">
        <v>236</v>
      </c>
      <c r="H31" s="120" t="s">
        <v>237</v>
      </c>
      <c r="I31" s="120" t="s">
        <v>67</v>
      </c>
      <c r="J31" s="120" t="s">
        <v>154</v>
      </c>
      <c r="K31" s="120" t="s">
        <v>68</v>
      </c>
      <c r="L31" s="141">
        <v>139471157.03</v>
      </c>
      <c r="M31" s="141">
        <v>0</v>
      </c>
      <c r="N31" s="141">
        <v>139471157.03</v>
      </c>
      <c r="O31" s="141">
        <v>0</v>
      </c>
      <c r="P31" s="140" t="s">
        <v>284</v>
      </c>
      <c r="Q31" s="120" t="s">
        <v>308</v>
      </c>
      <c r="R31" s="120" t="s">
        <v>309</v>
      </c>
      <c r="S31" s="124" t="s">
        <v>408</v>
      </c>
      <c r="T31" s="142"/>
      <c r="U31" s="142"/>
      <c r="V31" s="142"/>
      <c r="W31" s="142"/>
    </row>
    <row r="32" spans="1:23" s="96" customFormat="1" ht="11.25">
      <c r="A32" s="138">
        <v>1313</v>
      </c>
      <c r="B32" s="139" t="s">
        <v>335</v>
      </c>
      <c r="C32" s="139" t="s">
        <v>336</v>
      </c>
      <c r="D32" s="120" t="s">
        <v>283</v>
      </c>
      <c r="E32" s="140" t="s">
        <v>65</v>
      </c>
      <c r="F32" s="120" t="s">
        <v>151</v>
      </c>
      <c r="G32" s="120" t="s">
        <v>243</v>
      </c>
      <c r="H32" s="120" t="s">
        <v>244</v>
      </c>
      <c r="I32" s="120" t="s">
        <v>67</v>
      </c>
      <c r="J32" s="120" t="s">
        <v>154</v>
      </c>
      <c r="K32" s="120" t="s">
        <v>68</v>
      </c>
      <c r="L32" s="141">
        <v>28350405.22</v>
      </c>
      <c r="M32" s="141">
        <v>0</v>
      </c>
      <c r="N32" s="141">
        <v>28350405.22</v>
      </c>
      <c r="O32" s="141">
        <v>0</v>
      </c>
      <c r="P32" s="140" t="s">
        <v>284</v>
      </c>
      <c r="Q32" s="120" t="s">
        <v>308</v>
      </c>
      <c r="R32" s="120" t="s">
        <v>309</v>
      </c>
      <c r="S32" s="124" t="s">
        <v>408</v>
      </c>
      <c r="T32" s="142"/>
      <c r="U32" s="142"/>
      <c r="V32" s="142"/>
      <c r="W32" s="142"/>
    </row>
    <row r="33" spans="1:23" s="96" customFormat="1" ht="11.25">
      <c r="A33" s="138">
        <v>1313</v>
      </c>
      <c r="B33" s="139" t="s">
        <v>335</v>
      </c>
      <c r="C33" s="139" t="s">
        <v>336</v>
      </c>
      <c r="D33" s="120" t="s">
        <v>283</v>
      </c>
      <c r="E33" s="140" t="s">
        <v>65</v>
      </c>
      <c r="F33" s="120" t="s">
        <v>151</v>
      </c>
      <c r="G33" s="120" t="s">
        <v>241</v>
      </c>
      <c r="H33" s="120" t="s">
        <v>242</v>
      </c>
      <c r="I33" s="120" t="s">
        <v>67</v>
      </c>
      <c r="J33" s="120" t="s">
        <v>154</v>
      </c>
      <c r="K33" s="120" t="s">
        <v>68</v>
      </c>
      <c r="L33" s="141">
        <v>5733742.97</v>
      </c>
      <c r="M33" s="141">
        <v>0</v>
      </c>
      <c r="N33" s="141">
        <v>5733742.97</v>
      </c>
      <c r="O33" s="141">
        <v>0</v>
      </c>
      <c r="P33" s="140" t="s">
        <v>284</v>
      </c>
      <c r="Q33" s="120" t="s">
        <v>308</v>
      </c>
      <c r="R33" s="120" t="s">
        <v>309</v>
      </c>
      <c r="S33" s="124" t="s">
        <v>408</v>
      </c>
      <c r="T33" s="142"/>
      <c r="U33" s="142"/>
      <c r="V33" s="142"/>
      <c r="W33" s="142"/>
    </row>
    <row r="34" spans="1:23" s="96" customFormat="1" ht="11.25">
      <c r="A34" s="138">
        <v>1313</v>
      </c>
      <c r="B34" s="139" t="s">
        <v>335</v>
      </c>
      <c r="C34" s="139" t="s">
        <v>336</v>
      </c>
      <c r="D34" s="120" t="s">
        <v>283</v>
      </c>
      <c r="E34" s="140" t="s">
        <v>65</v>
      </c>
      <c r="F34" s="120" t="s">
        <v>151</v>
      </c>
      <c r="G34" s="120" t="s">
        <v>251</v>
      </c>
      <c r="H34" s="120" t="s">
        <v>252</v>
      </c>
      <c r="I34" s="120" t="s">
        <v>67</v>
      </c>
      <c r="J34" s="120" t="s">
        <v>154</v>
      </c>
      <c r="K34" s="120" t="s">
        <v>68</v>
      </c>
      <c r="L34" s="141">
        <v>1770943.65</v>
      </c>
      <c r="M34" s="141">
        <v>0</v>
      </c>
      <c r="N34" s="141">
        <v>1770943.65</v>
      </c>
      <c r="O34" s="141">
        <v>0</v>
      </c>
      <c r="P34" s="140" t="s">
        <v>284</v>
      </c>
      <c r="Q34" s="120" t="s">
        <v>308</v>
      </c>
      <c r="R34" s="120" t="s">
        <v>309</v>
      </c>
      <c r="S34" s="124" t="s">
        <v>408</v>
      </c>
      <c r="T34" s="142"/>
      <c r="U34" s="142"/>
      <c r="V34" s="142"/>
      <c r="W34" s="142"/>
    </row>
    <row r="35" spans="1:23" s="96" customFormat="1" ht="22.5">
      <c r="A35" s="138">
        <v>1413</v>
      </c>
      <c r="B35" s="139" t="s">
        <v>335</v>
      </c>
      <c r="C35" s="139" t="s">
        <v>337</v>
      </c>
      <c r="D35" s="120" t="s">
        <v>283</v>
      </c>
      <c r="E35" s="140" t="s">
        <v>65</v>
      </c>
      <c r="F35" s="120" t="s">
        <v>151</v>
      </c>
      <c r="G35" s="120" t="s">
        <v>259</v>
      </c>
      <c r="H35" s="120" t="s">
        <v>260</v>
      </c>
      <c r="I35" s="120" t="s">
        <v>67</v>
      </c>
      <c r="J35" s="120" t="s">
        <v>154</v>
      </c>
      <c r="K35" s="120" t="s">
        <v>68</v>
      </c>
      <c r="L35" s="141">
        <v>4680010</v>
      </c>
      <c r="M35" s="141">
        <v>0</v>
      </c>
      <c r="N35" s="141">
        <v>4680010</v>
      </c>
      <c r="O35" s="141">
        <v>0</v>
      </c>
      <c r="P35" s="140" t="s">
        <v>284</v>
      </c>
      <c r="Q35" s="120" t="s">
        <v>338</v>
      </c>
      <c r="R35" s="120" t="s">
        <v>339</v>
      </c>
      <c r="S35" s="124" t="s">
        <v>409</v>
      </c>
      <c r="T35" s="142"/>
      <c r="U35" s="142"/>
      <c r="V35" s="142"/>
      <c r="W35" s="142"/>
    </row>
    <row r="36" spans="1:23" s="96" customFormat="1" ht="22.5">
      <c r="A36" s="138">
        <v>1513</v>
      </c>
      <c r="B36" s="139" t="s">
        <v>335</v>
      </c>
      <c r="C36" s="139" t="s">
        <v>340</v>
      </c>
      <c r="D36" s="120" t="s">
        <v>283</v>
      </c>
      <c r="E36" s="140" t="s">
        <v>65</v>
      </c>
      <c r="F36" s="120" t="s">
        <v>151</v>
      </c>
      <c r="G36" s="120" t="s">
        <v>259</v>
      </c>
      <c r="H36" s="120" t="s">
        <v>260</v>
      </c>
      <c r="I36" s="120" t="s">
        <v>67</v>
      </c>
      <c r="J36" s="120" t="s">
        <v>154</v>
      </c>
      <c r="K36" s="120" t="s">
        <v>68</v>
      </c>
      <c r="L36" s="141">
        <v>2861890</v>
      </c>
      <c r="M36" s="141">
        <v>0</v>
      </c>
      <c r="N36" s="141">
        <v>2861890</v>
      </c>
      <c r="O36" s="141">
        <v>0</v>
      </c>
      <c r="P36" s="140" t="s">
        <v>284</v>
      </c>
      <c r="Q36" s="120" t="s">
        <v>341</v>
      </c>
      <c r="R36" s="120" t="s">
        <v>342</v>
      </c>
      <c r="S36" s="124" t="s">
        <v>409</v>
      </c>
      <c r="T36" s="142"/>
      <c r="U36" s="142"/>
      <c r="V36" s="142"/>
      <c r="W36" s="142"/>
    </row>
    <row r="37" spans="1:23" s="96" customFormat="1" ht="22.5">
      <c r="A37" s="138">
        <v>1613</v>
      </c>
      <c r="B37" s="139" t="s">
        <v>335</v>
      </c>
      <c r="C37" s="139" t="s">
        <v>343</v>
      </c>
      <c r="D37" s="120" t="s">
        <v>283</v>
      </c>
      <c r="E37" s="140" t="s">
        <v>65</v>
      </c>
      <c r="F37" s="120" t="s">
        <v>151</v>
      </c>
      <c r="G37" s="120" t="s">
        <v>259</v>
      </c>
      <c r="H37" s="120" t="s">
        <v>260</v>
      </c>
      <c r="I37" s="120" t="s">
        <v>67</v>
      </c>
      <c r="J37" s="120" t="s">
        <v>154</v>
      </c>
      <c r="K37" s="120" t="s">
        <v>68</v>
      </c>
      <c r="L37" s="141">
        <v>4879738</v>
      </c>
      <c r="M37" s="141">
        <v>0</v>
      </c>
      <c r="N37" s="141">
        <v>4879738</v>
      </c>
      <c r="O37" s="141">
        <v>0</v>
      </c>
      <c r="P37" s="140" t="s">
        <v>284</v>
      </c>
      <c r="Q37" s="120" t="s">
        <v>344</v>
      </c>
      <c r="R37" s="120" t="s">
        <v>345</v>
      </c>
      <c r="S37" s="124" t="s">
        <v>409</v>
      </c>
      <c r="T37" s="142"/>
      <c r="U37" s="142"/>
      <c r="V37" s="142"/>
      <c r="W37" s="142"/>
    </row>
    <row r="38" spans="1:23" s="96" customFormat="1" ht="22.5">
      <c r="A38" s="138">
        <v>1713</v>
      </c>
      <c r="B38" s="139" t="s">
        <v>335</v>
      </c>
      <c r="C38" s="139" t="s">
        <v>346</v>
      </c>
      <c r="D38" s="120" t="s">
        <v>283</v>
      </c>
      <c r="E38" s="140" t="s">
        <v>65</v>
      </c>
      <c r="F38" s="120" t="s">
        <v>151</v>
      </c>
      <c r="G38" s="120" t="s">
        <v>259</v>
      </c>
      <c r="H38" s="120" t="s">
        <v>260</v>
      </c>
      <c r="I38" s="120" t="s">
        <v>67</v>
      </c>
      <c r="J38" s="120" t="s">
        <v>154</v>
      </c>
      <c r="K38" s="120" t="s">
        <v>68</v>
      </c>
      <c r="L38" s="141">
        <v>1299945</v>
      </c>
      <c r="M38" s="141">
        <v>0</v>
      </c>
      <c r="N38" s="141">
        <v>1299945</v>
      </c>
      <c r="O38" s="141">
        <v>0</v>
      </c>
      <c r="P38" s="140" t="s">
        <v>284</v>
      </c>
      <c r="Q38" s="120" t="s">
        <v>347</v>
      </c>
      <c r="R38" s="120" t="s">
        <v>348</v>
      </c>
      <c r="S38" s="124" t="s">
        <v>409</v>
      </c>
      <c r="T38" s="142"/>
      <c r="U38" s="142"/>
      <c r="V38" s="142"/>
      <c r="W38" s="142"/>
    </row>
    <row r="39" spans="1:23" s="96" customFormat="1" ht="22.5">
      <c r="A39" s="138">
        <v>1813</v>
      </c>
      <c r="B39" s="139" t="s">
        <v>335</v>
      </c>
      <c r="C39" s="139" t="s">
        <v>349</v>
      </c>
      <c r="D39" s="120" t="s">
        <v>283</v>
      </c>
      <c r="E39" s="140" t="s">
        <v>65</v>
      </c>
      <c r="F39" s="120" t="s">
        <v>151</v>
      </c>
      <c r="G39" s="120" t="s">
        <v>259</v>
      </c>
      <c r="H39" s="120" t="s">
        <v>260</v>
      </c>
      <c r="I39" s="120" t="s">
        <v>67</v>
      </c>
      <c r="J39" s="120" t="s">
        <v>154</v>
      </c>
      <c r="K39" s="120" t="s">
        <v>68</v>
      </c>
      <c r="L39" s="141">
        <v>242573</v>
      </c>
      <c r="M39" s="141">
        <v>0</v>
      </c>
      <c r="N39" s="141">
        <v>242573</v>
      </c>
      <c r="O39" s="141">
        <v>0</v>
      </c>
      <c r="P39" s="140" t="s">
        <v>284</v>
      </c>
      <c r="Q39" s="120" t="s">
        <v>350</v>
      </c>
      <c r="R39" s="120" t="s">
        <v>351</v>
      </c>
      <c r="S39" s="124" t="s">
        <v>409</v>
      </c>
      <c r="T39" s="142"/>
      <c r="U39" s="142"/>
      <c r="V39" s="142"/>
      <c r="W39" s="142"/>
    </row>
    <row r="40" spans="1:23" s="96" customFormat="1" ht="22.5">
      <c r="A40" s="138">
        <v>1913</v>
      </c>
      <c r="B40" s="139" t="s">
        <v>335</v>
      </c>
      <c r="C40" s="139" t="s">
        <v>352</v>
      </c>
      <c r="D40" s="120" t="s">
        <v>283</v>
      </c>
      <c r="E40" s="140" t="s">
        <v>65</v>
      </c>
      <c r="F40" s="120" t="s">
        <v>151</v>
      </c>
      <c r="G40" s="120" t="s">
        <v>265</v>
      </c>
      <c r="H40" s="120" t="s">
        <v>266</v>
      </c>
      <c r="I40" s="120" t="s">
        <v>67</v>
      </c>
      <c r="J40" s="120" t="s">
        <v>154</v>
      </c>
      <c r="K40" s="120" t="s">
        <v>68</v>
      </c>
      <c r="L40" s="141">
        <v>3673309</v>
      </c>
      <c r="M40" s="141">
        <v>0</v>
      </c>
      <c r="N40" s="141">
        <v>3673309</v>
      </c>
      <c r="O40" s="141">
        <v>0</v>
      </c>
      <c r="P40" s="140" t="s">
        <v>284</v>
      </c>
      <c r="Q40" s="120" t="s">
        <v>353</v>
      </c>
      <c r="R40" s="120" t="s">
        <v>354</v>
      </c>
      <c r="S40" s="124" t="s">
        <v>409</v>
      </c>
      <c r="T40" s="142"/>
      <c r="U40" s="142"/>
      <c r="V40" s="142"/>
      <c r="W40" s="142"/>
    </row>
    <row r="41" spans="1:23" s="96" customFormat="1" ht="22.5">
      <c r="A41" s="138">
        <v>2013</v>
      </c>
      <c r="B41" s="139" t="s">
        <v>335</v>
      </c>
      <c r="C41" s="139" t="s">
        <v>355</v>
      </c>
      <c r="D41" s="120" t="s">
        <v>283</v>
      </c>
      <c r="E41" s="140" t="s">
        <v>65</v>
      </c>
      <c r="F41" s="120" t="s">
        <v>151</v>
      </c>
      <c r="G41" s="120" t="s">
        <v>261</v>
      </c>
      <c r="H41" s="120" t="s">
        <v>262</v>
      </c>
      <c r="I41" s="120" t="s">
        <v>67</v>
      </c>
      <c r="J41" s="120" t="s">
        <v>154</v>
      </c>
      <c r="K41" s="120" t="s">
        <v>68</v>
      </c>
      <c r="L41" s="141">
        <v>920745</v>
      </c>
      <c r="M41" s="141">
        <v>0</v>
      </c>
      <c r="N41" s="141">
        <v>920745</v>
      </c>
      <c r="O41" s="141">
        <v>0</v>
      </c>
      <c r="P41" s="140" t="s">
        <v>284</v>
      </c>
      <c r="Q41" s="120" t="s">
        <v>356</v>
      </c>
      <c r="R41" s="120" t="s">
        <v>357</v>
      </c>
      <c r="S41" s="124" t="s">
        <v>409</v>
      </c>
      <c r="T41" s="142"/>
      <c r="U41" s="142"/>
      <c r="V41" s="142"/>
      <c r="W41" s="142"/>
    </row>
    <row r="42" spans="1:23" s="96" customFormat="1" ht="22.5">
      <c r="A42" s="138">
        <v>2113</v>
      </c>
      <c r="B42" s="139" t="s">
        <v>335</v>
      </c>
      <c r="C42" s="139" t="s">
        <v>358</v>
      </c>
      <c r="D42" s="120" t="s">
        <v>283</v>
      </c>
      <c r="E42" s="140" t="s">
        <v>65</v>
      </c>
      <c r="F42" s="120" t="s">
        <v>151</v>
      </c>
      <c r="G42" s="120" t="s">
        <v>261</v>
      </c>
      <c r="H42" s="120" t="s">
        <v>262</v>
      </c>
      <c r="I42" s="120" t="s">
        <v>67</v>
      </c>
      <c r="J42" s="120" t="s">
        <v>154</v>
      </c>
      <c r="K42" s="120" t="s">
        <v>68</v>
      </c>
      <c r="L42" s="141">
        <v>916412</v>
      </c>
      <c r="M42" s="141">
        <v>0</v>
      </c>
      <c r="N42" s="141">
        <v>916412</v>
      </c>
      <c r="O42" s="141">
        <v>0</v>
      </c>
      <c r="P42" s="140" t="s">
        <v>284</v>
      </c>
      <c r="Q42" s="120" t="s">
        <v>359</v>
      </c>
      <c r="R42" s="120" t="s">
        <v>360</v>
      </c>
      <c r="S42" s="124" t="s">
        <v>409</v>
      </c>
      <c r="T42" s="142"/>
      <c r="U42" s="142"/>
      <c r="V42" s="142"/>
      <c r="W42" s="142"/>
    </row>
    <row r="43" spans="1:23" s="96" customFormat="1" ht="22.5">
      <c r="A43" s="138">
        <v>2213</v>
      </c>
      <c r="B43" s="139" t="s">
        <v>335</v>
      </c>
      <c r="C43" s="139" t="s">
        <v>361</v>
      </c>
      <c r="D43" s="120" t="s">
        <v>283</v>
      </c>
      <c r="E43" s="140" t="s">
        <v>65</v>
      </c>
      <c r="F43" s="120" t="s">
        <v>151</v>
      </c>
      <c r="G43" s="120" t="s">
        <v>261</v>
      </c>
      <c r="H43" s="120" t="s">
        <v>262</v>
      </c>
      <c r="I43" s="120" t="s">
        <v>67</v>
      </c>
      <c r="J43" s="120" t="s">
        <v>154</v>
      </c>
      <c r="K43" s="120" t="s">
        <v>68</v>
      </c>
      <c r="L43" s="141">
        <v>860839</v>
      </c>
      <c r="M43" s="141">
        <v>0</v>
      </c>
      <c r="N43" s="141">
        <v>860839</v>
      </c>
      <c r="O43" s="141">
        <v>0</v>
      </c>
      <c r="P43" s="140" t="s">
        <v>284</v>
      </c>
      <c r="Q43" s="120" t="s">
        <v>362</v>
      </c>
      <c r="R43" s="120" t="s">
        <v>363</v>
      </c>
      <c r="S43" s="124" t="s">
        <v>409</v>
      </c>
      <c r="T43" s="142"/>
      <c r="U43" s="142"/>
      <c r="V43" s="142"/>
      <c r="W43" s="142"/>
    </row>
    <row r="44" spans="1:23" s="96" customFormat="1" ht="22.5">
      <c r="A44" s="138">
        <v>2313</v>
      </c>
      <c r="B44" s="139" t="s">
        <v>335</v>
      </c>
      <c r="C44" s="139" t="s">
        <v>364</v>
      </c>
      <c r="D44" s="120" t="s">
        <v>283</v>
      </c>
      <c r="E44" s="140" t="s">
        <v>65</v>
      </c>
      <c r="F44" s="120" t="s">
        <v>151</v>
      </c>
      <c r="G44" s="120" t="s">
        <v>261</v>
      </c>
      <c r="H44" s="120" t="s">
        <v>262</v>
      </c>
      <c r="I44" s="120" t="s">
        <v>67</v>
      </c>
      <c r="J44" s="120" t="s">
        <v>154</v>
      </c>
      <c r="K44" s="120" t="s">
        <v>68</v>
      </c>
      <c r="L44" s="141">
        <v>3059564</v>
      </c>
      <c r="M44" s="141">
        <v>0</v>
      </c>
      <c r="N44" s="141">
        <v>3059564</v>
      </c>
      <c r="O44" s="141">
        <v>0</v>
      </c>
      <c r="P44" s="140" t="s">
        <v>284</v>
      </c>
      <c r="Q44" s="120" t="s">
        <v>365</v>
      </c>
      <c r="R44" s="120" t="s">
        <v>366</v>
      </c>
      <c r="S44" s="124" t="s">
        <v>409</v>
      </c>
      <c r="T44" s="142"/>
      <c r="U44" s="142"/>
      <c r="V44" s="142"/>
      <c r="W44" s="142"/>
    </row>
    <row r="45" spans="1:23" s="96" customFormat="1" ht="22.5">
      <c r="A45" s="138">
        <v>2413</v>
      </c>
      <c r="B45" s="139" t="s">
        <v>335</v>
      </c>
      <c r="C45" s="139" t="s">
        <v>367</v>
      </c>
      <c r="D45" s="120" t="s">
        <v>283</v>
      </c>
      <c r="E45" s="140" t="s">
        <v>65</v>
      </c>
      <c r="F45" s="120" t="s">
        <v>151</v>
      </c>
      <c r="G45" s="120" t="s">
        <v>261</v>
      </c>
      <c r="H45" s="120" t="s">
        <v>262</v>
      </c>
      <c r="I45" s="120" t="s">
        <v>67</v>
      </c>
      <c r="J45" s="120" t="s">
        <v>154</v>
      </c>
      <c r="K45" s="120" t="s">
        <v>68</v>
      </c>
      <c r="L45" s="141">
        <v>430106</v>
      </c>
      <c r="M45" s="141">
        <v>0</v>
      </c>
      <c r="N45" s="141">
        <v>430106</v>
      </c>
      <c r="O45" s="141">
        <v>0</v>
      </c>
      <c r="P45" s="140" t="s">
        <v>284</v>
      </c>
      <c r="Q45" s="120" t="s">
        <v>368</v>
      </c>
      <c r="R45" s="120" t="s">
        <v>369</v>
      </c>
      <c r="S45" s="124" t="s">
        <v>409</v>
      </c>
      <c r="T45" s="142"/>
      <c r="U45" s="142"/>
      <c r="V45" s="142"/>
      <c r="W45" s="142"/>
    </row>
    <row r="46" spans="1:23" s="96" customFormat="1" ht="22.5">
      <c r="A46" s="138">
        <v>2513</v>
      </c>
      <c r="B46" s="139" t="s">
        <v>335</v>
      </c>
      <c r="C46" s="139" t="s">
        <v>370</v>
      </c>
      <c r="D46" s="120" t="s">
        <v>283</v>
      </c>
      <c r="E46" s="140" t="s">
        <v>65</v>
      </c>
      <c r="F46" s="120" t="s">
        <v>151</v>
      </c>
      <c r="G46" s="120" t="s">
        <v>261</v>
      </c>
      <c r="H46" s="120" t="s">
        <v>262</v>
      </c>
      <c r="I46" s="120" t="s">
        <v>67</v>
      </c>
      <c r="J46" s="120" t="s">
        <v>154</v>
      </c>
      <c r="K46" s="120" t="s">
        <v>68</v>
      </c>
      <c r="L46" s="141">
        <v>1892824</v>
      </c>
      <c r="M46" s="141">
        <v>0</v>
      </c>
      <c r="N46" s="141">
        <v>1892824</v>
      </c>
      <c r="O46" s="141">
        <v>0</v>
      </c>
      <c r="P46" s="140" t="s">
        <v>284</v>
      </c>
      <c r="Q46" s="120" t="s">
        <v>371</v>
      </c>
      <c r="R46" s="120" t="s">
        <v>372</v>
      </c>
      <c r="S46" s="124" t="s">
        <v>409</v>
      </c>
      <c r="T46" s="142"/>
      <c r="U46" s="142"/>
      <c r="V46" s="142"/>
      <c r="W46" s="142"/>
    </row>
    <row r="47" spans="1:23" s="96" customFormat="1" ht="22.5">
      <c r="A47" s="138">
        <v>2613</v>
      </c>
      <c r="B47" s="139" t="s">
        <v>335</v>
      </c>
      <c r="C47" s="139" t="s">
        <v>373</v>
      </c>
      <c r="D47" s="120" t="s">
        <v>283</v>
      </c>
      <c r="E47" s="140" t="s">
        <v>65</v>
      </c>
      <c r="F47" s="120" t="s">
        <v>151</v>
      </c>
      <c r="G47" s="120" t="s">
        <v>261</v>
      </c>
      <c r="H47" s="120" t="s">
        <v>262</v>
      </c>
      <c r="I47" s="120" t="s">
        <v>67</v>
      </c>
      <c r="J47" s="120" t="s">
        <v>154</v>
      </c>
      <c r="K47" s="120" t="s">
        <v>68</v>
      </c>
      <c r="L47" s="141">
        <v>153734</v>
      </c>
      <c r="M47" s="141">
        <v>0</v>
      </c>
      <c r="N47" s="141">
        <v>153734</v>
      </c>
      <c r="O47" s="141">
        <v>0</v>
      </c>
      <c r="P47" s="140" t="s">
        <v>284</v>
      </c>
      <c r="Q47" s="120" t="s">
        <v>374</v>
      </c>
      <c r="R47" s="120" t="s">
        <v>375</v>
      </c>
      <c r="S47" s="124" t="s">
        <v>409</v>
      </c>
      <c r="T47" s="142"/>
      <c r="U47" s="142"/>
      <c r="V47" s="142"/>
      <c r="W47" s="142"/>
    </row>
    <row r="48" spans="1:23" s="96" customFormat="1" ht="22.5">
      <c r="A48" s="138">
        <v>2713</v>
      </c>
      <c r="B48" s="139" t="s">
        <v>335</v>
      </c>
      <c r="C48" s="139" t="s">
        <v>376</v>
      </c>
      <c r="D48" s="120" t="s">
        <v>283</v>
      </c>
      <c r="E48" s="140" t="s">
        <v>65</v>
      </c>
      <c r="F48" s="120" t="s">
        <v>151</v>
      </c>
      <c r="G48" s="120" t="s">
        <v>261</v>
      </c>
      <c r="H48" s="120" t="s">
        <v>262</v>
      </c>
      <c r="I48" s="120" t="s">
        <v>67</v>
      </c>
      <c r="J48" s="120" t="s">
        <v>154</v>
      </c>
      <c r="K48" s="120" t="s">
        <v>68</v>
      </c>
      <c r="L48" s="141">
        <v>3726541</v>
      </c>
      <c r="M48" s="141">
        <v>0</v>
      </c>
      <c r="N48" s="141">
        <v>3726541</v>
      </c>
      <c r="O48" s="141">
        <v>0</v>
      </c>
      <c r="P48" s="140" t="s">
        <v>284</v>
      </c>
      <c r="Q48" s="120" t="s">
        <v>377</v>
      </c>
      <c r="R48" s="120" t="s">
        <v>378</v>
      </c>
      <c r="S48" s="124" t="s">
        <v>409</v>
      </c>
      <c r="T48" s="142"/>
      <c r="U48" s="142"/>
      <c r="V48" s="142"/>
      <c r="W48" s="142"/>
    </row>
    <row r="49" spans="1:23" s="96" customFormat="1" ht="22.5">
      <c r="A49" s="138">
        <v>2813</v>
      </c>
      <c r="B49" s="139" t="s">
        <v>335</v>
      </c>
      <c r="C49" s="139" t="s">
        <v>379</v>
      </c>
      <c r="D49" s="120" t="s">
        <v>283</v>
      </c>
      <c r="E49" s="140" t="s">
        <v>65</v>
      </c>
      <c r="F49" s="120" t="s">
        <v>151</v>
      </c>
      <c r="G49" s="120" t="s">
        <v>261</v>
      </c>
      <c r="H49" s="120" t="s">
        <v>262</v>
      </c>
      <c r="I49" s="120" t="s">
        <v>67</v>
      </c>
      <c r="J49" s="120" t="s">
        <v>154</v>
      </c>
      <c r="K49" s="120" t="s">
        <v>68</v>
      </c>
      <c r="L49" s="141">
        <v>289743</v>
      </c>
      <c r="M49" s="141">
        <v>0</v>
      </c>
      <c r="N49" s="141">
        <v>289743</v>
      </c>
      <c r="O49" s="141">
        <v>0</v>
      </c>
      <c r="P49" s="140" t="s">
        <v>284</v>
      </c>
      <c r="Q49" s="120" t="s">
        <v>380</v>
      </c>
      <c r="R49" s="120" t="s">
        <v>381</v>
      </c>
      <c r="S49" s="124" t="s">
        <v>409</v>
      </c>
      <c r="T49" s="142"/>
      <c r="U49" s="142"/>
      <c r="V49" s="142"/>
      <c r="W49" s="142"/>
    </row>
    <row r="50" spans="1:23" s="96" customFormat="1" ht="22.5">
      <c r="A50" s="138">
        <v>2913</v>
      </c>
      <c r="B50" s="139" t="s">
        <v>335</v>
      </c>
      <c r="C50" s="139" t="s">
        <v>382</v>
      </c>
      <c r="D50" s="120" t="s">
        <v>283</v>
      </c>
      <c r="E50" s="140" t="s">
        <v>65</v>
      </c>
      <c r="F50" s="120" t="s">
        <v>151</v>
      </c>
      <c r="G50" s="120" t="s">
        <v>261</v>
      </c>
      <c r="H50" s="120" t="s">
        <v>262</v>
      </c>
      <c r="I50" s="120" t="s">
        <v>67</v>
      </c>
      <c r="J50" s="120" t="s">
        <v>154</v>
      </c>
      <c r="K50" s="120" t="s">
        <v>68</v>
      </c>
      <c r="L50" s="141">
        <v>124487</v>
      </c>
      <c r="M50" s="141">
        <v>0</v>
      </c>
      <c r="N50" s="141">
        <v>124487</v>
      </c>
      <c r="O50" s="141">
        <v>0</v>
      </c>
      <c r="P50" s="140" t="s">
        <v>284</v>
      </c>
      <c r="Q50" s="120" t="s">
        <v>383</v>
      </c>
      <c r="R50" s="120" t="s">
        <v>384</v>
      </c>
      <c r="S50" s="124" t="s">
        <v>409</v>
      </c>
      <c r="T50" s="142"/>
      <c r="U50" s="142"/>
      <c r="V50" s="142"/>
      <c r="W50" s="142"/>
    </row>
    <row r="51" spans="1:23" s="96" customFormat="1" ht="22.5">
      <c r="A51" s="138">
        <v>3013</v>
      </c>
      <c r="B51" s="139" t="s">
        <v>335</v>
      </c>
      <c r="C51" s="139" t="s">
        <v>385</v>
      </c>
      <c r="D51" s="120" t="s">
        <v>283</v>
      </c>
      <c r="E51" s="140" t="s">
        <v>65</v>
      </c>
      <c r="F51" s="120" t="s">
        <v>151</v>
      </c>
      <c r="G51" s="120" t="s">
        <v>261</v>
      </c>
      <c r="H51" s="120" t="s">
        <v>262</v>
      </c>
      <c r="I51" s="120" t="s">
        <v>67</v>
      </c>
      <c r="J51" s="120" t="s">
        <v>154</v>
      </c>
      <c r="K51" s="120" t="s">
        <v>68</v>
      </c>
      <c r="L51" s="141">
        <v>117970</v>
      </c>
      <c r="M51" s="141">
        <v>0</v>
      </c>
      <c r="N51" s="141">
        <v>117970</v>
      </c>
      <c r="O51" s="141">
        <v>0</v>
      </c>
      <c r="P51" s="140" t="s">
        <v>284</v>
      </c>
      <c r="Q51" s="120" t="s">
        <v>386</v>
      </c>
      <c r="R51" s="120" t="s">
        <v>387</v>
      </c>
      <c r="S51" s="124" t="s">
        <v>409</v>
      </c>
      <c r="T51" s="142"/>
      <c r="U51" s="142"/>
      <c r="V51" s="142"/>
      <c r="W51" s="142"/>
    </row>
    <row r="52" spans="1:23" s="96" customFormat="1" ht="22.5">
      <c r="A52" s="138">
        <v>3113</v>
      </c>
      <c r="B52" s="139" t="s">
        <v>335</v>
      </c>
      <c r="C52" s="139" t="s">
        <v>388</v>
      </c>
      <c r="D52" s="120" t="s">
        <v>283</v>
      </c>
      <c r="E52" s="140" t="s">
        <v>65</v>
      </c>
      <c r="F52" s="120" t="s">
        <v>151</v>
      </c>
      <c r="G52" s="120" t="s">
        <v>267</v>
      </c>
      <c r="H52" s="120" t="s">
        <v>268</v>
      </c>
      <c r="I52" s="120" t="s">
        <v>67</v>
      </c>
      <c r="J52" s="120" t="s">
        <v>154</v>
      </c>
      <c r="K52" s="120" t="s">
        <v>68</v>
      </c>
      <c r="L52" s="141">
        <v>766700</v>
      </c>
      <c r="M52" s="141">
        <v>0</v>
      </c>
      <c r="N52" s="141">
        <v>766700</v>
      </c>
      <c r="O52" s="141">
        <v>0</v>
      </c>
      <c r="P52" s="140" t="s">
        <v>284</v>
      </c>
      <c r="Q52" s="120" t="s">
        <v>389</v>
      </c>
      <c r="R52" s="120" t="s">
        <v>390</v>
      </c>
      <c r="S52" s="124" t="s">
        <v>409</v>
      </c>
      <c r="T52" s="142"/>
      <c r="U52" s="142"/>
      <c r="V52" s="142"/>
      <c r="W52" s="142"/>
    </row>
    <row r="53" spans="1:23" s="96" customFormat="1" ht="22.5">
      <c r="A53" s="138">
        <v>3213</v>
      </c>
      <c r="B53" s="139" t="s">
        <v>335</v>
      </c>
      <c r="C53" s="139" t="s">
        <v>391</v>
      </c>
      <c r="D53" s="120" t="s">
        <v>283</v>
      </c>
      <c r="E53" s="140" t="s">
        <v>65</v>
      </c>
      <c r="F53" s="120" t="s">
        <v>151</v>
      </c>
      <c r="G53" s="120" t="s">
        <v>257</v>
      </c>
      <c r="H53" s="120" t="s">
        <v>258</v>
      </c>
      <c r="I53" s="120" t="s">
        <v>67</v>
      </c>
      <c r="J53" s="120" t="s">
        <v>154</v>
      </c>
      <c r="K53" s="120" t="s">
        <v>68</v>
      </c>
      <c r="L53" s="141">
        <v>5879120</v>
      </c>
      <c r="M53" s="141">
        <v>0</v>
      </c>
      <c r="N53" s="141">
        <v>5879120</v>
      </c>
      <c r="O53" s="141">
        <v>0</v>
      </c>
      <c r="P53" s="140" t="s">
        <v>284</v>
      </c>
      <c r="Q53" s="120" t="s">
        <v>392</v>
      </c>
      <c r="R53" s="120" t="s">
        <v>393</v>
      </c>
      <c r="S53" s="124" t="s">
        <v>409</v>
      </c>
      <c r="T53" s="142"/>
      <c r="U53" s="142"/>
      <c r="V53" s="142"/>
      <c r="W53" s="142"/>
    </row>
    <row r="54" spans="1:23" s="96" customFormat="1" ht="22.5">
      <c r="A54" s="138">
        <v>3313</v>
      </c>
      <c r="B54" s="139" t="s">
        <v>335</v>
      </c>
      <c r="C54" s="139" t="s">
        <v>394</v>
      </c>
      <c r="D54" s="120" t="s">
        <v>283</v>
      </c>
      <c r="E54" s="140" t="s">
        <v>65</v>
      </c>
      <c r="F54" s="120" t="s">
        <v>151</v>
      </c>
      <c r="G54" s="120" t="s">
        <v>269</v>
      </c>
      <c r="H54" s="120" t="s">
        <v>270</v>
      </c>
      <c r="I54" s="120" t="s">
        <v>67</v>
      </c>
      <c r="J54" s="120" t="s">
        <v>154</v>
      </c>
      <c r="K54" s="120" t="s">
        <v>68</v>
      </c>
      <c r="L54" s="141">
        <v>5879035</v>
      </c>
      <c r="M54" s="141">
        <v>-1469695</v>
      </c>
      <c r="N54" s="141">
        <v>4409340</v>
      </c>
      <c r="O54" s="141">
        <v>0</v>
      </c>
      <c r="P54" s="140" t="s">
        <v>284</v>
      </c>
      <c r="Q54" s="120" t="s">
        <v>395</v>
      </c>
      <c r="R54" s="120" t="s">
        <v>396</v>
      </c>
      <c r="S54" s="124" t="s">
        <v>409</v>
      </c>
      <c r="T54" s="142"/>
      <c r="U54" s="142"/>
      <c r="V54" s="142"/>
      <c r="W54" s="142"/>
    </row>
    <row r="55" spans="1:23" s="96" customFormat="1" ht="22.5">
      <c r="A55" s="138">
        <v>3413</v>
      </c>
      <c r="B55" s="139" t="s">
        <v>335</v>
      </c>
      <c r="C55" s="139" t="s">
        <v>397</v>
      </c>
      <c r="D55" s="120" t="s">
        <v>283</v>
      </c>
      <c r="E55" s="140" t="s">
        <v>65</v>
      </c>
      <c r="F55" s="120" t="s">
        <v>151</v>
      </c>
      <c r="G55" s="120" t="s">
        <v>271</v>
      </c>
      <c r="H55" s="120" t="s">
        <v>272</v>
      </c>
      <c r="I55" s="120" t="s">
        <v>67</v>
      </c>
      <c r="J55" s="120" t="s">
        <v>154</v>
      </c>
      <c r="K55" s="120" t="s">
        <v>68</v>
      </c>
      <c r="L55" s="141">
        <v>2939560</v>
      </c>
      <c r="M55" s="141">
        <v>0</v>
      </c>
      <c r="N55" s="141">
        <v>2939560</v>
      </c>
      <c r="O55" s="141">
        <v>0</v>
      </c>
      <c r="P55" s="140" t="s">
        <v>284</v>
      </c>
      <c r="Q55" s="120" t="s">
        <v>398</v>
      </c>
      <c r="R55" s="120" t="s">
        <v>399</v>
      </c>
      <c r="S55" s="124" t="s">
        <v>409</v>
      </c>
      <c r="T55" s="142"/>
      <c r="U55" s="142"/>
      <c r="V55" s="142"/>
      <c r="W55" s="142"/>
    </row>
    <row r="56" spans="1:23" s="96" customFormat="1" ht="22.5">
      <c r="A56" s="138">
        <v>3513</v>
      </c>
      <c r="B56" s="139" t="s">
        <v>335</v>
      </c>
      <c r="C56" s="139" t="s">
        <v>400</v>
      </c>
      <c r="D56" s="120" t="s">
        <v>283</v>
      </c>
      <c r="E56" s="140" t="s">
        <v>65</v>
      </c>
      <c r="F56" s="120" t="s">
        <v>151</v>
      </c>
      <c r="G56" s="120" t="s">
        <v>263</v>
      </c>
      <c r="H56" s="120" t="s">
        <v>264</v>
      </c>
      <c r="I56" s="120" t="s">
        <v>67</v>
      </c>
      <c r="J56" s="120" t="s">
        <v>154</v>
      </c>
      <c r="K56" s="120" t="s">
        <v>68</v>
      </c>
      <c r="L56" s="141">
        <v>12247939</v>
      </c>
      <c r="M56" s="141">
        <v>0</v>
      </c>
      <c r="N56" s="141">
        <v>12247939</v>
      </c>
      <c r="O56" s="141">
        <v>0</v>
      </c>
      <c r="P56" s="140" t="s">
        <v>284</v>
      </c>
      <c r="Q56" s="120" t="s">
        <v>401</v>
      </c>
      <c r="R56" s="120" t="s">
        <v>402</v>
      </c>
      <c r="S56" s="124" t="s">
        <v>409</v>
      </c>
      <c r="T56" s="142"/>
      <c r="U56" s="142"/>
      <c r="V56" s="142"/>
      <c r="W56" s="142"/>
    </row>
    <row r="57" spans="1:23" s="96" customFormat="1" ht="11.25">
      <c r="A57" s="138">
        <v>3613</v>
      </c>
      <c r="B57" s="139" t="s">
        <v>403</v>
      </c>
      <c r="C57" s="139" t="s">
        <v>404</v>
      </c>
      <c r="D57" s="120" t="s">
        <v>283</v>
      </c>
      <c r="E57" s="140" t="s">
        <v>65</v>
      </c>
      <c r="F57" s="120" t="s">
        <v>151</v>
      </c>
      <c r="G57" s="120" t="s">
        <v>186</v>
      </c>
      <c r="H57" s="120" t="s">
        <v>187</v>
      </c>
      <c r="I57" s="120" t="s">
        <v>67</v>
      </c>
      <c r="J57" s="120" t="s">
        <v>154</v>
      </c>
      <c r="K57" s="120" t="s">
        <v>68</v>
      </c>
      <c r="L57" s="141">
        <v>14000</v>
      </c>
      <c r="M57" s="141">
        <v>0</v>
      </c>
      <c r="N57" s="141">
        <v>14000</v>
      </c>
      <c r="O57" s="141">
        <v>0</v>
      </c>
      <c r="P57" s="140" t="s">
        <v>284</v>
      </c>
      <c r="Q57" s="120" t="s">
        <v>405</v>
      </c>
      <c r="R57" s="120" t="s">
        <v>406</v>
      </c>
      <c r="S57" s="124" t="s">
        <v>410</v>
      </c>
      <c r="T57" s="142"/>
      <c r="U57" s="142"/>
      <c r="V57" s="142"/>
      <c r="W57" s="142"/>
    </row>
    <row r="58" spans="1:23" s="96" customFormat="1" ht="11.25">
      <c r="A58" s="132"/>
      <c r="B58" s="133"/>
      <c r="C58" s="133"/>
      <c r="D58" s="134"/>
      <c r="E58" s="135"/>
      <c r="F58" s="134"/>
      <c r="G58" s="134"/>
      <c r="H58" s="134"/>
      <c r="I58" s="134"/>
      <c r="J58" s="134"/>
      <c r="K58" s="134"/>
      <c r="L58" s="136"/>
      <c r="M58" s="136"/>
      <c r="N58" s="136"/>
      <c r="O58" s="136"/>
      <c r="P58" s="135"/>
      <c r="Q58" s="134"/>
      <c r="R58" s="134"/>
      <c r="S58" s="137"/>
      <c r="T58" s="142"/>
      <c r="U58" s="142"/>
      <c r="V58" s="142"/>
      <c r="W58" s="142"/>
    </row>
    <row r="59" spans="1:23" s="96" customFormat="1" ht="11.25">
      <c r="A59" s="132"/>
      <c r="B59" s="133"/>
      <c r="C59" s="133"/>
      <c r="D59" s="134"/>
      <c r="E59" s="135"/>
      <c r="F59" s="134"/>
      <c r="G59" s="134"/>
      <c r="H59" s="134"/>
      <c r="I59" s="134"/>
      <c r="J59" s="134"/>
      <c r="K59" s="134"/>
      <c r="L59" s="136"/>
      <c r="M59" s="136"/>
      <c r="N59" s="136"/>
      <c r="O59" s="136"/>
      <c r="P59" s="135"/>
      <c r="Q59" s="134"/>
      <c r="R59" s="134"/>
      <c r="S59" s="137"/>
      <c r="T59" s="142"/>
      <c r="U59" s="142"/>
      <c r="V59" s="142"/>
      <c r="W59" s="142"/>
    </row>
    <row r="60" spans="1:23" ht="12" thickBot="1">
      <c r="A60" s="153"/>
      <c r="B60" s="154"/>
      <c r="C60" s="154"/>
      <c r="D60" s="153"/>
      <c r="E60" s="153"/>
      <c r="F60" s="153"/>
      <c r="G60" s="153"/>
      <c r="H60" s="153"/>
      <c r="I60" s="153"/>
      <c r="J60" s="153"/>
      <c r="K60" s="153"/>
      <c r="L60" s="155"/>
      <c r="M60" s="155"/>
      <c r="N60" s="155"/>
      <c r="O60" s="155"/>
      <c r="P60" s="153"/>
      <c r="Q60" s="153"/>
      <c r="R60" s="153"/>
      <c r="S60" s="156"/>
      <c r="T60" s="143"/>
      <c r="U60" s="143"/>
      <c r="V60" s="143"/>
      <c r="W60" s="143"/>
    </row>
    <row r="61" spans="1:23" ht="12" thickTop="1">
      <c r="A61" s="143"/>
      <c r="B61" s="144"/>
      <c r="C61" s="144"/>
      <c r="D61" s="143"/>
      <c r="E61" s="143"/>
      <c r="F61" s="143"/>
      <c r="G61" s="143"/>
      <c r="H61" s="143"/>
      <c r="I61" s="143"/>
      <c r="J61" s="143"/>
      <c r="K61" s="143"/>
      <c r="L61" s="145"/>
      <c r="M61" s="145"/>
      <c r="N61" s="147">
        <f>SUM(N4:N59)-SUMIF(D4:D59,"Anulado",N4:N59)</f>
        <v>2055664967.8700001</v>
      </c>
      <c r="O61" s="147">
        <f>SUM(O4:O59)-SUMIF(D4:D59,"Anulado",O4:O59)</f>
        <v>1765378886</v>
      </c>
      <c r="P61" s="143"/>
      <c r="Q61" s="143"/>
      <c r="R61" s="143"/>
      <c r="S61" s="146"/>
      <c r="T61" s="143"/>
      <c r="U61" s="143"/>
      <c r="V61" s="143"/>
      <c r="W61" s="143"/>
    </row>
    <row r="62" spans="1:23" ht="11.25">
      <c r="A62" s="143"/>
      <c r="B62" s="144"/>
      <c r="C62" s="144"/>
      <c r="D62" s="143"/>
      <c r="E62" s="143"/>
      <c r="F62" s="143"/>
      <c r="G62" s="143"/>
      <c r="H62" s="143"/>
      <c r="I62" s="143"/>
      <c r="J62" s="143"/>
      <c r="K62" s="143"/>
      <c r="L62" s="145"/>
      <c r="M62" s="145"/>
      <c r="N62" s="148" t="s">
        <v>36</v>
      </c>
      <c r="O62" s="149">
        <f>+N61-O61</f>
        <v>290286081.8700001</v>
      </c>
      <c r="P62" s="143"/>
      <c r="Q62" s="143"/>
      <c r="R62" s="143"/>
      <c r="S62" s="146"/>
      <c r="T62" s="143"/>
      <c r="U62" s="143"/>
      <c r="V62" s="143"/>
      <c r="W62" s="143"/>
    </row>
    <row r="63" spans="1:23" ht="11.25">
      <c r="A63" s="143"/>
      <c r="B63" s="144"/>
      <c r="C63" s="144"/>
      <c r="D63" s="143"/>
      <c r="E63" s="143"/>
      <c r="F63" s="143"/>
      <c r="G63" s="143"/>
      <c r="H63" s="143"/>
      <c r="I63" s="143"/>
      <c r="J63" s="143"/>
      <c r="K63" s="143"/>
      <c r="L63" s="145"/>
      <c r="M63" s="145"/>
      <c r="N63" s="145"/>
      <c r="O63" s="145">
        <f>+PPTO!O30-O62</f>
        <v>0</v>
      </c>
      <c r="P63" s="143"/>
      <c r="Q63" s="143"/>
      <c r="R63" s="143"/>
      <c r="S63" s="146"/>
      <c r="T63" s="143"/>
      <c r="U63" s="143"/>
      <c r="V63" s="143"/>
      <c r="W63" s="143"/>
    </row>
  </sheetData>
  <sheetProtection/>
  <autoFilter ref="A3:S29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421875" style="125" customWidth="1"/>
    <col min="2" max="2" width="26.8515625" style="125" customWidth="1"/>
    <col min="3" max="3" width="21.57421875" style="125" customWidth="1"/>
    <col min="4" max="11" width="5.28125" style="125" customWidth="1"/>
    <col min="12" max="12" width="9.57421875" style="125" customWidth="1"/>
    <col min="13" max="13" width="8.00390625" style="125" customWidth="1"/>
    <col min="14" max="14" width="9.57421875" style="125" customWidth="1"/>
    <col min="15" max="15" width="27.57421875" style="125" customWidth="1"/>
    <col min="16" max="26" width="18.8515625" style="125" customWidth="1"/>
    <col min="27" max="27" width="0" style="125" hidden="1" customWidth="1"/>
    <col min="28" max="28" width="8.00390625" style="125" customWidth="1"/>
    <col min="29" max="16384" width="9.140625" style="125" customWidth="1"/>
  </cols>
  <sheetData>
    <row r="1" spans="1:26" ht="12.75">
      <c r="A1" s="162" t="s">
        <v>82</v>
      </c>
      <c r="B1" s="162">
        <v>2013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12.75">
      <c r="A2" s="162" t="s">
        <v>83</v>
      </c>
      <c r="B2" s="162" t="s">
        <v>84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spans="1:26" ht="12.75">
      <c r="A3" s="162" t="s">
        <v>85</v>
      </c>
      <c r="B3" s="162" t="s">
        <v>318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spans="1:26" ht="24">
      <c r="A4" s="162" t="s">
        <v>86</v>
      </c>
      <c r="B4" s="162" t="s">
        <v>87</v>
      </c>
      <c r="C4" s="162" t="s">
        <v>37</v>
      </c>
      <c r="D4" s="162" t="s">
        <v>88</v>
      </c>
      <c r="E4" s="162" t="s">
        <v>89</v>
      </c>
      <c r="F4" s="162" t="s">
        <v>90</v>
      </c>
      <c r="G4" s="162" t="s">
        <v>91</v>
      </c>
      <c r="H4" s="162" t="s">
        <v>92</v>
      </c>
      <c r="I4" s="162" t="s">
        <v>93</v>
      </c>
      <c r="J4" s="162" t="s">
        <v>94</v>
      </c>
      <c r="K4" s="162" t="s">
        <v>95</v>
      </c>
      <c r="L4" s="162" t="s">
        <v>96</v>
      </c>
      <c r="M4" s="162" t="s">
        <v>97</v>
      </c>
      <c r="N4" s="162" t="s">
        <v>98</v>
      </c>
      <c r="O4" s="162" t="s">
        <v>99</v>
      </c>
      <c r="P4" s="162" t="s">
        <v>100</v>
      </c>
      <c r="Q4" s="162" t="s">
        <v>101</v>
      </c>
      <c r="R4" s="162" t="s">
        <v>102</v>
      </c>
      <c r="S4" s="162" t="s">
        <v>103</v>
      </c>
      <c r="T4" s="162" t="s">
        <v>104</v>
      </c>
      <c r="U4" s="162" t="s">
        <v>78</v>
      </c>
      <c r="V4" s="162" t="s">
        <v>105</v>
      </c>
      <c r="W4" s="162" t="s">
        <v>106</v>
      </c>
      <c r="X4" s="162" t="s">
        <v>107</v>
      </c>
      <c r="Y4" s="162" t="s">
        <v>108</v>
      </c>
      <c r="Z4" s="162" t="s">
        <v>109</v>
      </c>
    </row>
    <row r="5" spans="1:26" ht="45">
      <c r="A5" s="164" t="s">
        <v>65</v>
      </c>
      <c r="B5" s="165" t="s">
        <v>110</v>
      </c>
      <c r="C5" s="166" t="s">
        <v>66</v>
      </c>
      <c r="D5" s="164" t="s">
        <v>111</v>
      </c>
      <c r="E5" s="164" t="s">
        <v>45</v>
      </c>
      <c r="F5" s="164" t="s">
        <v>112</v>
      </c>
      <c r="G5" s="164" t="s">
        <v>45</v>
      </c>
      <c r="H5" s="164" t="s">
        <v>45</v>
      </c>
      <c r="I5" s="164"/>
      <c r="J5" s="164"/>
      <c r="K5" s="164"/>
      <c r="L5" s="164" t="s">
        <v>67</v>
      </c>
      <c r="M5" s="164" t="s">
        <v>113</v>
      </c>
      <c r="N5" s="164" t="s">
        <v>68</v>
      </c>
      <c r="O5" s="165" t="s">
        <v>27</v>
      </c>
      <c r="P5" s="167">
        <v>1973000000</v>
      </c>
      <c r="Q5" s="167">
        <v>0</v>
      </c>
      <c r="R5" s="167">
        <v>0</v>
      </c>
      <c r="S5" s="167">
        <v>1973000000</v>
      </c>
      <c r="T5" s="167">
        <v>0</v>
      </c>
      <c r="U5" s="167">
        <v>1973000000</v>
      </c>
      <c r="V5" s="167">
        <v>0</v>
      </c>
      <c r="W5" s="167">
        <v>145204900</v>
      </c>
      <c r="X5" s="167">
        <v>145204900</v>
      </c>
      <c r="Y5" s="167">
        <v>145204900</v>
      </c>
      <c r="Z5" s="167">
        <v>145204900</v>
      </c>
    </row>
    <row r="6" spans="1:26" ht="45">
      <c r="A6" s="164" t="s">
        <v>65</v>
      </c>
      <c r="B6" s="165" t="s">
        <v>110</v>
      </c>
      <c r="C6" s="166" t="s">
        <v>69</v>
      </c>
      <c r="D6" s="164" t="s">
        <v>111</v>
      </c>
      <c r="E6" s="164" t="s">
        <v>45</v>
      </c>
      <c r="F6" s="164" t="s">
        <v>112</v>
      </c>
      <c r="G6" s="164" t="s">
        <v>45</v>
      </c>
      <c r="H6" s="164" t="s">
        <v>114</v>
      </c>
      <c r="I6" s="164"/>
      <c r="J6" s="164"/>
      <c r="K6" s="164"/>
      <c r="L6" s="164" t="s">
        <v>67</v>
      </c>
      <c r="M6" s="164" t="s">
        <v>113</v>
      </c>
      <c r="N6" s="164" t="s">
        <v>68</v>
      </c>
      <c r="O6" s="165" t="s">
        <v>28</v>
      </c>
      <c r="P6" s="167">
        <v>455000000</v>
      </c>
      <c r="Q6" s="167">
        <v>0</v>
      </c>
      <c r="R6" s="167">
        <v>0</v>
      </c>
      <c r="S6" s="167">
        <v>455000000</v>
      </c>
      <c r="T6" s="167">
        <v>0</v>
      </c>
      <c r="U6" s="167">
        <v>455000000</v>
      </c>
      <c r="V6" s="167">
        <v>0</v>
      </c>
      <c r="W6" s="167">
        <v>28350405.22</v>
      </c>
      <c r="X6" s="167">
        <v>28350405.22</v>
      </c>
      <c r="Y6" s="167">
        <v>28350405.22</v>
      </c>
      <c r="Z6" s="167">
        <v>28350405.22</v>
      </c>
    </row>
    <row r="7" spans="1:26" ht="45">
      <c r="A7" s="164" t="s">
        <v>65</v>
      </c>
      <c r="B7" s="165" t="s">
        <v>110</v>
      </c>
      <c r="C7" s="166" t="s">
        <v>70</v>
      </c>
      <c r="D7" s="164" t="s">
        <v>111</v>
      </c>
      <c r="E7" s="164" t="s">
        <v>45</v>
      </c>
      <c r="F7" s="164" t="s">
        <v>112</v>
      </c>
      <c r="G7" s="164" t="s">
        <v>45</v>
      </c>
      <c r="H7" s="164" t="s">
        <v>115</v>
      </c>
      <c r="I7" s="164"/>
      <c r="J7" s="164"/>
      <c r="K7" s="164"/>
      <c r="L7" s="164" t="s">
        <v>67</v>
      </c>
      <c r="M7" s="164" t="s">
        <v>113</v>
      </c>
      <c r="N7" s="164" t="s">
        <v>68</v>
      </c>
      <c r="O7" s="165" t="s">
        <v>29</v>
      </c>
      <c r="P7" s="167">
        <v>706000000</v>
      </c>
      <c r="Q7" s="167">
        <v>0</v>
      </c>
      <c r="R7" s="167">
        <v>0</v>
      </c>
      <c r="S7" s="167">
        <v>706000000</v>
      </c>
      <c r="T7" s="167">
        <v>0</v>
      </c>
      <c r="U7" s="167">
        <v>495000000</v>
      </c>
      <c r="V7" s="167">
        <v>211000000</v>
      </c>
      <c r="W7" s="167">
        <v>1770943.65</v>
      </c>
      <c r="X7" s="167">
        <v>1770943.65</v>
      </c>
      <c r="Y7" s="167">
        <v>1770943.65</v>
      </c>
      <c r="Z7" s="167">
        <v>1770943.65</v>
      </c>
    </row>
    <row r="8" spans="1:26" ht="45">
      <c r="A8" s="164" t="s">
        <v>65</v>
      </c>
      <c r="B8" s="165" t="s">
        <v>110</v>
      </c>
      <c r="C8" s="166" t="s">
        <v>116</v>
      </c>
      <c r="D8" s="164" t="s">
        <v>111</v>
      </c>
      <c r="E8" s="164" t="s">
        <v>45</v>
      </c>
      <c r="F8" s="164" t="s">
        <v>112</v>
      </c>
      <c r="G8" s="164" t="s">
        <v>117</v>
      </c>
      <c r="H8" s="164"/>
      <c r="I8" s="164"/>
      <c r="J8" s="164"/>
      <c r="K8" s="164"/>
      <c r="L8" s="164" t="s">
        <v>67</v>
      </c>
      <c r="M8" s="164" t="s">
        <v>113</v>
      </c>
      <c r="N8" s="164" t="s">
        <v>68</v>
      </c>
      <c r="O8" s="165" t="s">
        <v>31</v>
      </c>
      <c r="P8" s="167">
        <v>1200000000</v>
      </c>
      <c r="Q8" s="167">
        <v>0</v>
      </c>
      <c r="R8" s="167">
        <v>0</v>
      </c>
      <c r="S8" s="167">
        <v>1200000000</v>
      </c>
      <c r="T8" s="167">
        <v>0</v>
      </c>
      <c r="U8" s="167">
        <v>519680000</v>
      </c>
      <c r="V8" s="167">
        <v>680320000</v>
      </c>
      <c r="W8" s="167">
        <v>213440000</v>
      </c>
      <c r="X8" s="167">
        <v>0</v>
      </c>
      <c r="Y8" s="167">
        <v>0</v>
      </c>
      <c r="Z8" s="167">
        <v>0</v>
      </c>
    </row>
    <row r="9" spans="1:26" ht="45">
      <c r="A9" s="164" t="s">
        <v>65</v>
      </c>
      <c r="B9" s="165" t="s">
        <v>110</v>
      </c>
      <c r="C9" s="166" t="s">
        <v>71</v>
      </c>
      <c r="D9" s="164" t="s">
        <v>111</v>
      </c>
      <c r="E9" s="164" t="s">
        <v>45</v>
      </c>
      <c r="F9" s="164" t="s">
        <v>112</v>
      </c>
      <c r="G9" s="164" t="s">
        <v>115</v>
      </c>
      <c r="H9" s="164"/>
      <c r="I9" s="164"/>
      <c r="J9" s="164"/>
      <c r="K9" s="164"/>
      <c r="L9" s="164" t="s">
        <v>67</v>
      </c>
      <c r="M9" s="164" t="s">
        <v>113</v>
      </c>
      <c r="N9" s="164" t="s">
        <v>68</v>
      </c>
      <c r="O9" s="165" t="s">
        <v>32</v>
      </c>
      <c r="P9" s="167">
        <v>958000000</v>
      </c>
      <c r="Q9" s="167">
        <v>0</v>
      </c>
      <c r="R9" s="167">
        <v>0</v>
      </c>
      <c r="S9" s="167">
        <v>958000000</v>
      </c>
      <c r="T9" s="167">
        <v>0</v>
      </c>
      <c r="U9" s="167">
        <v>858000000</v>
      </c>
      <c r="V9" s="167">
        <v>100000000</v>
      </c>
      <c r="W9" s="167">
        <v>56373089</v>
      </c>
      <c r="X9" s="167">
        <v>56373089</v>
      </c>
      <c r="Y9" s="167">
        <v>56373089</v>
      </c>
      <c r="Z9" s="167">
        <v>56373089</v>
      </c>
    </row>
    <row r="10" spans="1:26" ht="45">
      <c r="A10" s="164" t="s">
        <v>65</v>
      </c>
      <c r="B10" s="165" t="s">
        <v>110</v>
      </c>
      <c r="C10" s="166" t="s">
        <v>118</v>
      </c>
      <c r="D10" s="164" t="s">
        <v>111</v>
      </c>
      <c r="E10" s="164" t="s">
        <v>117</v>
      </c>
      <c r="F10" s="164" t="s">
        <v>112</v>
      </c>
      <c r="G10" s="164" t="s">
        <v>119</v>
      </c>
      <c r="H10" s="164"/>
      <c r="I10" s="164"/>
      <c r="J10" s="164"/>
      <c r="K10" s="164"/>
      <c r="L10" s="164" t="s">
        <v>67</v>
      </c>
      <c r="M10" s="164" t="s">
        <v>113</v>
      </c>
      <c r="N10" s="164" t="s">
        <v>68</v>
      </c>
      <c r="O10" s="165" t="s">
        <v>40</v>
      </c>
      <c r="P10" s="167">
        <v>6000000</v>
      </c>
      <c r="Q10" s="167">
        <v>0</v>
      </c>
      <c r="R10" s="167">
        <v>0</v>
      </c>
      <c r="S10" s="167">
        <v>6000000</v>
      </c>
      <c r="T10" s="167">
        <v>0</v>
      </c>
      <c r="U10" s="167">
        <v>0</v>
      </c>
      <c r="V10" s="167">
        <v>6000000</v>
      </c>
      <c r="W10" s="167">
        <v>0</v>
      </c>
      <c r="X10" s="167">
        <v>0</v>
      </c>
      <c r="Y10" s="167">
        <v>0</v>
      </c>
      <c r="Z10" s="167">
        <v>0</v>
      </c>
    </row>
    <row r="11" spans="1:26" ht="45">
      <c r="A11" s="164" t="s">
        <v>65</v>
      </c>
      <c r="B11" s="165" t="s">
        <v>110</v>
      </c>
      <c r="C11" s="166" t="s">
        <v>120</v>
      </c>
      <c r="D11" s="164" t="s">
        <v>111</v>
      </c>
      <c r="E11" s="164" t="s">
        <v>117</v>
      </c>
      <c r="F11" s="164" t="s">
        <v>112</v>
      </c>
      <c r="G11" s="164" t="s">
        <v>114</v>
      </c>
      <c r="H11" s="164"/>
      <c r="I11" s="164"/>
      <c r="J11" s="164"/>
      <c r="K11" s="164"/>
      <c r="L11" s="164" t="s">
        <v>67</v>
      </c>
      <c r="M11" s="164" t="s">
        <v>113</v>
      </c>
      <c r="N11" s="164" t="s">
        <v>68</v>
      </c>
      <c r="O11" s="165" t="s">
        <v>42</v>
      </c>
      <c r="P11" s="167">
        <v>3500000000</v>
      </c>
      <c r="Q11" s="167">
        <v>0</v>
      </c>
      <c r="R11" s="167">
        <v>0</v>
      </c>
      <c r="S11" s="167">
        <v>3500000000</v>
      </c>
      <c r="T11" s="167">
        <v>0</v>
      </c>
      <c r="U11" s="167">
        <v>1680692090</v>
      </c>
      <c r="V11" s="167">
        <v>1819307910</v>
      </c>
      <c r="W11" s="167">
        <v>1610525630</v>
      </c>
      <c r="X11" s="167">
        <v>58586744</v>
      </c>
      <c r="Y11" s="167">
        <v>57313195</v>
      </c>
      <c r="Z11" s="167">
        <v>57313195</v>
      </c>
    </row>
    <row r="12" spans="1:26" ht="45">
      <c r="A12" s="164" t="s">
        <v>65</v>
      </c>
      <c r="B12" s="165" t="s">
        <v>110</v>
      </c>
      <c r="C12" s="166" t="s">
        <v>121</v>
      </c>
      <c r="D12" s="164" t="s">
        <v>111</v>
      </c>
      <c r="E12" s="164" t="s">
        <v>119</v>
      </c>
      <c r="F12" s="164" t="s">
        <v>117</v>
      </c>
      <c r="G12" s="164" t="s">
        <v>45</v>
      </c>
      <c r="H12" s="164" t="s">
        <v>45</v>
      </c>
      <c r="I12" s="164"/>
      <c r="J12" s="164"/>
      <c r="K12" s="164"/>
      <c r="L12" s="164" t="s">
        <v>67</v>
      </c>
      <c r="M12" s="164" t="s">
        <v>122</v>
      </c>
      <c r="N12" s="164" t="s">
        <v>123</v>
      </c>
      <c r="O12" s="165" t="s">
        <v>44</v>
      </c>
      <c r="P12" s="167">
        <v>33000000</v>
      </c>
      <c r="Q12" s="167">
        <v>0</v>
      </c>
      <c r="R12" s="167">
        <v>0</v>
      </c>
      <c r="S12" s="167">
        <v>33000000</v>
      </c>
      <c r="T12" s="167">
        <v>0</v>
      </c>
      <c r="U12" s="167">
        <v>0</v>
      </c>
      <c r="V12" s="167">
        <v>33000000</v>
      </c>
      <c r="W12" s="167">
        <v>0</v>
      </c>
      <c r="X12" s="167">
        <v>0</v>
      </c>
      <c r="Y12" s="167">
        <v>0</v>
      </c>
      <c r="Z12" s="167">
        <v>0</v>
      </c>
    </row>
    <row r="13" spans="1:26" ht="45">
      <c r="A13" s="164" t="s">
        <v>65</v>
      </c>
      <c r="B13" s="165" t="s">
        <v>110</v>
      </c>
      <c r="C13" s="166" t="s">
        <v>72</v>
      </c>
      <c r="D13" s="164" t="s">
        <v>124</v>
      </c>
      <c r="E13" s="164" t="s">
        <v>125</v>
      </c>
      <c r="F13" s="164" t="s">
        <v>46</v>
      </c>
      <c r="G13" s="164" t="s">
        <v>45</v>
      </c>
      <c r="H13" s="164"/>
      <c r="I13" s="164"/>
      <c r="J13" s="164"/>
      <c r="K13" s="164"/>
      <c r="L13" s="164" t="s">
        <v>140</v>
      </c>
      <c r="M13" s="164" t="s">
        <v>141</v>
      </c>
      <c r="N13" s="164" t="s">
        <v>68</v>
      </c>
      <c r="O13" s="165" t="s">
        <v>139</v>
      </c>
      <c r="P13" s="167">
        <v>15500000000</v>
      </c>
      <c r="Q13" s="167">
        <v>0</v>
      </c>
      <c r="R13" s="167">
        <v>0</v>
      </c>
      <c r="S13" s="167">
        <v>15500000000</v>
      </c>
      <c r="T13" s="167">
        <v>0</v>
      </c>
      <c r="U13" s="167">
        <v>1030000000</v>
      </c>
      <c r="V13" s="167">
        <v>14470000000</v>
      </c>
      <c r="W13" s="167">
        <v>0</v>
      </c>
      <c r="X13" s="167">
        <v>0</v>
      </c>
      <c r="Y13" s="167">
        <v>0</v>
      </c>
      <c r="Z13" s="167">
        <v>0</v>
      </c>
    </row>
    <row r="14" spans="1:26" ht="12.75">
      <c r="A14" s="164"/>
      <c r="B14" s="165"/>
      <c r="C14" s="166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/>
      <c r="P14" s="167">
        <v>24331000000</v>
      </c>
      <c r="Q14" s="167">
        <v>0</v>
      </c>
      <c r="R14" s="167">
        <v>0</v>
      </c>
      <c r="S14" s="167">
        <v>24331000000</v>
      </c>
      <c r="T14" s="167">
        <v>0</v>
      </c>
      <c r="U14" s="167">
        <v>7011372090</v>
      </c>
      <c r="V14" s="167">
        <v>17319627910</v>
      </c>
      <c r="W14" s="167">
        <v>2055664967.87</v>
      </c>
      <c r="X14" s="167">
        <v>290286081.87</v>
      </c>
      <c r="Y14" s="167">
        <v>289012532.87</v>
      </c>
      <c r="Z14" s="167">
        <v>289012532.87</v>
      </c>
    </row>
  </sheetData>
  <sheetProtection/>
  <printOptions/>
  <pageMargins left="0.7874015748031497" right="0.7874015748031497" top="0.7874015748031497" bottom="0.7874015748031497" header="0.7874015748031497" footer="0.7874015748031497"/>
  <pageSetup orientation="landscape" paperSize="5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Eugenio Herrera Paez</dc:creator>
  <cp:keywords/>
  <dc:description/>
  <cp:lastModifiedBy>Andrés Humberto Gómez Cifuentes</cp:lastModifiedBy>
  <cp:lastPrinted>2011-12-20T22:59:24Z</cp:lastPrinted>
  <dcterms:created xsi:type="dcterms:W3CDTF">2008-12-22T13:46:03Z</dcterms:created>
  <dcterms:modified xsi:type="dcterms:W3CDTF">2016-06-22T21:21:48Z</dcterms:modified>
  <cp:category/>
  <cp:version/>
  <cp:contentType/>
  <cp:contentStatus/>
</cp:coreProperties>
</file>